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khar\Desktop\"/>
    </mc:Choice>
  </mc:AlternateContent>
  <bookViews>
    <workbookView xWindow="400" yWindow="160" windowWidth="10500" windowHeight="9220"/>
  </bookViews>
  <sheets>
    <sheet name="AUC" sheetId="21" r:id="rId1"/>
    <sheet name="all subj-exp up to known P" sheetId="19" r:id="rId2"/>
    <sheet name="all subj-exp dn to known P" sheetId="20" r:id="rId3"/>
    <sheet name="exp up to known P" sheetId="2" r:id="rId4"/>
    <sheet name="exp dn to known P" sheetId="18" r:id="rId5"/>
    <sheet name="exp up to unknown P" sheetId="16" r:id="rId6"/>
    <sheet name="exp dn to uknown P" sheetId="15" r:id="rId7"/>
  </sheets>
  <calcPr calcId="162913"/>
</workbook>
</file>

<file path=xl/calcChain.xml><?xml version="1.0" encoding="utf-8"?>
<calcChain xmlns="http://schemas.openxmlformats.org/spreadsheetml/2006/main">
  <c r="M8" i="21" l="1"/>
  <c r="M9" i="21"/>
  <c r="N9" i="21" s="1"/>
  <c r="M10" i="21"/>
  <c r="M11" i="21"/>
  <c r="N11" i="21" s="1"/>
  <c r="M12" i="21"/>
  <c r="M13" i="21"/>
  <c r="N13" i="21" s="1"/>
  <c r="M14" i="21"/>
  <c r="M15" i="21"/>
  <c r="N15" i="21" s="1"/>
  <c r="M16" i="21"/>
  <c r="M17" i="21"/>
  <c r="N17" i="21" s="1"/>
  <c r="M18" i="21"/>
  <c r="M19" i="21"/>
  <c r="N19" i="21" s="1"/>
  <c r="M20" i="21"/>
  <c r="M21" i="21"/>
  <c r="N21" i="21" s="1"/>
  <c r="M22" i="21"/>
  <c r="M7" i="21"/>
  <c r="I7" i="21"/>
  <c r="K7" i="21" s="1"/>
  <c r="L7" i="21" s="1"/>
  <c r="I8" i="21"/>
  <c r="J8" i="21"/>
  <c r="K8" i="21"/>
  <c r="L8" i="21"/>
  <c r="N8" i="21"/>
  <c r="I9" i="21"/>
  <c r="J9" i="21"/>
  <c r="K9" i="21"/>
  <c r="L9" i="21"/>
  <c r="I10" i="21"/>
  <c r="J10" i="21"/>
  <c r="K10" i="21"/>
  <c r="L10" i="21"/>
  <c r="N10" i="21"/>
  <c r="I11" i="21"/>
  <c r="J11" i="21"/>
  <c r="K11" i="21"/>
  <c r="L11" i="21"/>
  <c r="I12" i="21"/>
  <c r="J12" i="21"/>
  <c r="K12" i="21"/>
  <c r="L12" i="21"/>
  <c r="N12" i="21"/>
  <c r="I13" i="21"/>
  <c r="J13" i="21"/>
  <c r="K13" i="21"/>
  <c r="L13" i="21"/>
  <c r="I14" i="21"/>
  <c r="J14" i="21"/>
  <c r="K14" i="21"/>
  <c r="L14" i="21"/>
  <c r="N14" i="21"/>
  <c r="I15" i="21"/>
  <c r="J15" i="21"/>
  <c r="K15" i="21"/>
  <c r="L15" i="21"/>
  <c r="I16" i="21"/>
  <c r="J16" i="21"/>
  <c r="K16" i="21"/>
  <c r="L16" i="21"/>
  <c r="N16" i="21"/>
  <c r="I17" i="21"/>
  <c r="J17" i="21"/>
  <c r="K17" i="21"/>
  <c r="L17" i="21"/>
  <c r="I18" i="21"/>
  <c r="J18" i="21"/>
  <c r="K18" i="21"/>
  <c r="L18" i="21"/>
  <c r="N18" i="21"/>
  <c r="I19" i="21"/>
  <c r="J19" i="21"/>
  <c r="K19" i="21"/>
  <c r="L19" i="21"/>
  <c r="I20" i="21"/>
  <c r="J20" i="21"/>
  <c r="K20" i="21"/>
  <c r="L20" i="21"/>
  <c r="N20" i="21"/>
  <c r="I21" i="21"/>
  <c r="J21" i="21"/>
  <c r="K21" i="21"/>
  <c r="L21" i="21"/>
  <c r="I22" i="21"/>
  <c r="J22" i="21"/>
  <c r="K22" i="21"/>
  <c r="L22" i="21"/>
  <c r="N22" i="21"/>
  <c r="N7" i="21"/>
  <c r="J7" i="21"/>
  <c r="B8" i="19"/>
  <c r="B9" i="19"/>
  <c r="B10" i="19"/>
  <c r="B11" i="19"/>
  <c r="B12" i="19"/>
  <c r="B13" i="19"/>
  <c r="B14" i="19"/>
  <c r="B15" i="19"/>
  <c r="B16" i="19"/>
  <c r="B17" i="19"/>
  <c r="B18" i="19"/>
  <c r="B19" i="19"/>
  <c r="B20" i="19"/>
  <c r="B21" i="19"/>
  <c r="B22" i="19"/>
  <c r="B7" i="19"/>
  <c r="B7" i="20"/>
  <c r="B8" i="20"/>
  <c r="B9" i="20"/>
  <c r="B10" i="20"/>
  <c r="B11" i="20"/>
  <c r="B12" i="20"/>
  <c r="B13" i="20"/>
  <c r="B14" i="20"/>
  <c r="B15" i="20"/>
  <c r="B16" i="20"/>
  <c r="B17" i="20"/>
  <c r="B18" i="20"/>
  <c r="B19" i="20"/>
  <c r="B20" i="20"/>
  <c r="B21" i="20"/>
  <c r="B22" i="20"/>
  <c r="A9" i="18"/>
  <c r="A9" i="2"/>
  <c r="A8" i="18"/>
  <c r="E10" i="18"/>
  <c r="F10" i="18"/>
  <c r="G10" i="18"/>
  <c r="H10" i="18"/>
  <c r="I10" i="18"/>
  <c r="J10" i="18"/>
  <c r="K10" i="18"/>
  <c r="L10" i="18"/>
  <c r="M10" i="18"/>
  <c r="N10" i="18"/>
  <c r="D10" i="18"/>
  <c r="D9" i="18"/>
  <c r="E9" i="18"/>
  <c r="F9" i="18"/>
  <c r="G9" i="18"/>
  <c r="H9" i="18"/>
  <c r="I9" i="18"/>
  <c r="J9" i="18"/>
  <c r="K9" i="18"/>
  <c r="L9" i="18"/>
  <c r="M9" i="18"/>
  <c r="N9" i="18"/>
  <c r="A8" i="2"/>
  <c r="D9" i="2"/>
  <c r="E9" i="2"/>
  <c r="F9" i="2"/>
  <c r="G9" i="2"/>
  <c r="H9" i="2"/>
  <c r="I9" i="2"/>
  <c r="J9" i="2"/>
  <c r="K9" i="2"/>
  <c r="L9" i="2"/>
  <c r="M9" i="2"/>
  <c r="N9" i="2"/>
  <c r="S58" i="16" l="1"/>
  <c r="S51" i="16"/>
  <c r="S44" i="16"/>
  <c r="S37" i="16"/>
  <c r="S30" i="16"/>
  <c r="S23" i="16"/>
  <c r="S16" i="16"/>
  <c r="C6" i="16" l="1"/>
  <c r="B6" i="16"/>
  <c r="F10" i="16"/>
  <c r="G10" i="16"/>
  <c r="H10" i="16"/>
  <c r="I10" i="16"/>
  <c r="J10" i="16"/>
  <c r="K10" i="16"/>
  <c r="L10" i="16"/>
  <c r="M10" i="16"/>
  <c r="N10" i="16"/>
  <c r="E10" i="16"/>
  <c r="B13" i="16" l="1"/>
  <c r="N14" i="16" s="1"/>
  <c r="N17" i="16" s="1"/>
  <c r="E11" i="16"/>
  <c r="N11" i="16" l="1"/>
  <c r="G11" i="16"/>
  <c r="I11" i="16"/>
  <c r="K11" i="16"/>
  <c r="M11" i="16"/>
  <c r="E14" i="16"/>
  <c r="E17" i="16" s="1"/>
  <c r="E19" i="16" s="1"/>
  <c r="N19" i="16"/>
  <c r="P10" i="16"/>
  <c r="K12" i="16" s="1"/>
  <c r="K13" i="16" s="1"/>
  <c r="G14" i="16"/>
  <c r="I14" i="16"/>
  <c r="K14" i="16"/>
  <c r="M14" i="16"/>
  <c r="F11" i="16"/>
  <c r="H11" i="16"/>
  <c r="J11" i="16"/>
  <c r="L11" i="16"/>
  <c r="F14" i="16"/>
  <c r="H14" i="16"/>
  <c r="J14" i="16"/>
  <c r="L14" i="16"/>
  <c r="J12" i="16" l="1"/>
  <c r="J13" i="16"/>
  <c r="M12" i="16"/>
  <c r="M13" i="16" s="1"/>
  <c r="E12" i="16"/>
  <c r="E13" i="16" s="1"/>
  <c r="F12" i="16"/>
  <c r="F13" i="16" s="1"/>
  <c r="I12" i="16"/>
  <c r="I13" i="16" s="1"/>
  <c r="N12" i="16"/>
  <c r="N13" i="16" s="1"/>
  <c r="L12" i="16"/>
  <c r="L13" i="16" s="1"/>
  <c r="H12" i="16"/>
  <c r="H13" i="16" s="1"/>
  <c r="G12" i="16"/>
  <c r="G13" i="16" s="1"/>
  <c r="L17" i="16"/>
  <c r="H17" i="16"/>
  <c r="M17" i="16"/>
  <c r="I17" i="16"/>
  <c r="P14" i="16"/>
  <c r="E15" i="16" s="1"/>
  <c r="J17" i="16"/>
  <c r="F17" i="16"/>
  <c r="K17" i="16"/>
  <c r="G17" i="16"/>
  <c r="N15" i="16" l="1"/>
  <c r="P13" i="16"/>
  <c r="G15" i="16"/>
  <c r="K15" i="16"/>
  <c r="F19" i="16"/>
  <c r="J19" i="16"/>
  <c r="I15" i="16"/>
  <c r="M15" i="16"/>
  <c r="H15" i="16"/>
  <c r="L15" i="16"/>
  <c r="G19" i="16"/>
  <c r="K19" i="16"/>
  <c r="F15" i="16"/>
  <c r="J15" i="16"/>
  <c r="P17" i="16"/>
  <c r="E18" i="16" s="1"/>
  <c r="I19" i="16"/>
  <c r="I18" i="16"/>
  <c r="M19" i="16"/>
  <c r="M18" i="16"/>
  <c r="H19" i="16"/>
  <c r="H18" i="16"/>
  <c r="L19" i="16"/>
  <c r="L18" i="16"/>
  <c r="N18" i="16" l="1"/>
  <c r="P19" i="16"/>
  <c r="J18" i="16"/>
  <c r="F18" i="16"/>
  <c r="K18" i="16"/>
  <c r="G18" i="16"/>
  <c r="P15" i="16"/>
  <c r="Q15" i="16"/>
  <c r="G20" i="16" l="1"/>
  <c r="E20" i="16"/>
  <c r="J20" i="16"/>
  <c r="H20" i="16"/>
  <c r="I20" i="16"/>
  <c r="N20" i="16"/>
  <c r="R18" i="16"/>
  <c r="F20" i="16"/>
  <c r="R15" i="16"/>
  <c r="P18" i="16"/>
  <c r="Q18" i="16"/>
  <c r="M20" i="16"/>
  <c r="L20" i="16"/>
  <c r="K20" i="16"/>
  <c r="Q20" i="16" l="1"/>
  <c r="R20" i="16"/>
  <c r="S18" i="16"/>
  <c r="S15" i="16"/>
  <c r="U15" i="16"/>
  <c r="U16" i="16" s="1"/>
  <c r="N16" i="16" l="1"/>
  <c r="E16" i="16"/>
  <c r="M16" i="16"/>
  <c r="K16" i="16"/>
  <c r="I16" i="16"/>
  <c r="G16" i="16"/>
  <c r="T15" i="16"/>
  <c r="T16" i="16" s="1"/>
  <c r="L16" i="16"/>
  <c r="J16" i="16"/>
  <c r="H16" i="16"/>
  <c r="F16" i="16"/>
  <c r="T20" i="16"/>
  <c r="B20" i="16" s="1"/>
  <c r="N21" i="16" l="1"/>
  <c r="N24" i="16" s="1"/>
  <c r="E21" i="16"/>
  <c r="L21" i="16"/>
  <c r="J21" i="16"/>
  <c r="H21" i="16"/>
  <c r="F21" i="16"/>
  <c r="M21" i="16"/>
  <c r="K21" i="16"/>
  <c r="I21" i="16"/>
  <c r="G21" i="16"/>
  <c r="E24" i="16" l="1"/>
  <c r="N26" i="16"/>
  <c r="G24" i="16"/>
  <c r="K24" i="16"/>
  <c r="F24" i="16"/>
  <c r="J24" i="16"/>
  <c r="P21" i="16"/>
  <c r="F22" i="16" s="1"/>
  <c r="I24" i="16"/>
  <c r="M24" i="16"/>
  <c r="H24" i="16"/>
  <c r="H22" i="16"/>
  <c r="L24" i="16"/>
  <c r="L22" i="16"/>
  <c r="E26" i="16" l="1"/>
  <c r="E22" i="16"/>
  <c r="M22" i="16"/>
  <c r="I22" i="16"/>
  <c r="J22" i="16"/>
  <c r="G22" i="16"/>
  <c r="N22" i="16"/>
  <c r="L26" i="16"/>
  <c r="H26" i="16"/>
  <c r="M26" i="16"/>
  <c r="I26" i="16"/>
  <c r="K26" i="16"/>
  <c r="G26" i="16"/>
  <c r="P24" i="16"/>
  <c r="N25" i="16" s="1"/>
  <c r="J26" i="16"/>
  <c r="F26" i="16"/>
  <c r="K22" i="16"/>
  <c r="E25" i="16" l="1"/>
  <c r="P22" i="16"/>
  <c r="F25" i="16"/>
  <c r="J25" i="16"/>
  <c r="G25" i="16"/>
  <c r="K25" i="16"/>
  <c r="I25" i="16"/>
  <c r="M25" i="16"/>
  <c r="H25" i="16"/>
  <c r="L25" i="16"/>
  <c r="Q22" i="16"/>
  <c r="P26" i="16"/>
  <c r="L27" i="16" s="1"/>
  <c r="R22" i="16" l="1"/>
  <c r="S22" i="16" s="1"/>
  <c r="E27" i="16"/>
  <c r="P25" i="16"/>
  <c r="Q25" i="16"/>
  <c r="F27" i="16"/>
  <c r="N27" i="16"/>
  <c r="M27" i="16"/>
  <c r="R25" i="16"/>
  <c r="K27" i="16"/>
  <c r="H27" i="16"/>
  <c r="I27" i="16"/>
  <c r="G27" i="16"/>
  <c r="J27" i="16"/>
  <c r="U22" i="16" l="1"/>
  <c r="U23" i="16" s="1"/>
  <c r="S25" i="16"/>
  <c r="N23" i="16"/>
  <c r="E23" i="16"/>
  <c r="R27" i="16"/>
  <c r="Q27" i="16"/>
  <c r="M23" i="16"/>
  <c r="K23" i="16"/>
  <c r="I23" i="16"/>
  <c r="J23" i="16"/>
  <c r="G23" i="16"/>
  <c r="T22" i="16"/>
  <c r="T23" i="16" s="1"/>
  <c r="L23" i="16"/>
  <c r="H23" i="16"/>
  <c r="F23" i="16"/>
  <c r="T27" i="16" l="1"/>
  <c r="B27" i="16" s="1"/>
  <c r="L28" i="16" s="1"/>
  <c r="G28" i="16" l="1"/>
  <c r="G31" i="16" s="1"/>
  <c r="I28" i="16"/>
  <c r="I31" i="16" s="1"/>
  <c r="F28" i="16"/>
  <c r="F31" i="16" s="1"/>
  <c r="J28" i="16"/>
  <c r="J31" i="16" s="1"/>
  <c r="M28" i="16"/>
  <c r="M31" i="16" s="1"/>
  <c r="K28" i="16"/>
  <c r="K31" i="16" s="1"/>
  <c r="H28" i="16"/>
  <c r="H31" i="16" s="1"/>
  <c r="N28" i="16"/>
  <c r="N31" i="16" s="1"/>
  <c r="N33" i="16" s="1"/>
  <c r="E28" i="16"/>
  <c r="L31" i="16"/>
  <c r="P28" i="16" l="1"/>
  <c r="M29" i="16" s="1"/>
  <c r="E31" i="16"/>
  <c r="P31" i="16" s="1"/>
  <c r="E29" i="16"/>
  <c r="J33" i="16"/>
  <c r="F33" i="16"/>
  <c r="K33" i="16"/>
  <c r="I33" i="16"/>
  <c r="G33" i="16"/>
  <c r="M33" i="16"/>
  <c r="L33" i="16"/>
  <c r="H33" i="16"/>
  <c r="L29" i="16" l="1"/>
  <c r="J29" i="16"/>
  <c r="I29" i="16"/>
  <c r="K29" i="16"/>
  <c r="F29" i="16"/>
  <c r="H29" i="16"/>
  <c r="N29" i="16"/>
  <c r="G29" i="16"/>
  <c r="P29" i="16" s="1"/>
  <c r="E32" i="16"/>
  <c r="E33" i="16"/>
  <c r="G32" i="16"/>
  <c r="N32" i="16"/>
  <c r="H32" i="16"/>
  <c r="L32" i="16"/>
  <c r="I32" i="16"/>
  <c r="K32" i="16"/>
  <c r="F32" i="16"/>
  <c r="J32" i="16"/>
  <c r="M32" i="16"/>
  <c r="Q29" i="16" l="1"/>
  <c r="P33" i="16"/>
  <c r="K34" i="16" s="1"/>
  <c r="R29" i="16"/>
  <c r="S29" i="16" s="1"/>
  <c r="P32" i="16"/>
  <c r="Q32" i="16"/>
  <c r="R32" i="16"/>
  <c r="M34" i="16" l="1"/>
  <c r="U29" i="16"/>
  <c r="U30" i="16" s="1"/>
  <c r="S32" i="16"/>
  <c r="H34" i="16"/>
  <c r="F34" i="16"/>
  <c r="G34" i="16"/>
  <c r="I34" i="16"/>
  <c r="L34" i="16"/>
  <c r="N30" i="16"/>
  <c r="E30" i="16"/>
  <c r="J34" i="16"/>
  <c r="N34" i="16"/>
  <c r="E34" i="16"/>
  <c r="M30" i="16"/>
  <c r="K30" i="16"/>
  <c r="I30" i="16"/>
  <c r="G30" i="16"/>
  <c r="T29" i="16"/>
  <c r="T30" i="16" s="1"/>
  <c r="L30" i="16"/>
  <c r="H30" i="16"/>
  <c r="J30" i="16"/>
  <c r="F30" i="16"/>
  <c r="Q34" i="16" l="1"/>
  <c r="R34" i="16"/>
  <c r="T34" i="16" l="1"/>
  <c r="B34" i="16" s="1"/>
  <c r="N35" i="16" s="1"/>
  <c r="N38" i="16" s="1"/>
  <c r="N40" i="16" s="1"/>
  <c r="I35" i="16" l="1"/>
  <c r="I38" i="16" s="1"/>
  <c r="J35" i="16"/>
  <c r="J38" i="16" s="1"/>
  <c r="L35" i="16"/>
  <c r="L38" i="16" s="1"/>
  <c r="L40" i="16" s="1"/>
  <c r="F35" i="16"/>
  <c r="G35" i="16"/>
  <c r="G38" i="16" s="1"/>
  <c r="G40" i="16" s="1"/>
  <c r="M35" i="16"/>
  <c r="M38" i="16" s="1"/>
  <c r="M40" i="16" s="1"/>
  <c r="E35" i="16"/>
  <c r="E38" i="16" s="1"/>
  <c r="H35" i="16"/>
  <c r="H38" i="16" s="1"/>
  <c r="K35" i="16"/>
  <c r="K38" i="16" s="1"/>
  <c r="K40" i="16" s="1"/>
  <c r="F38" i="16"/>
  <c r="F40" i="16" s="1"/>
  <c r="E40" i="16"/>
  <c r="J40" i="16"/>
  <c r="I40" i="16"/>
  <c r="H40" i="16"/>
  <c r="P38" i="16" l="1"/>
  <c r="G39" i="16" s="1"/>
  <c r="P35" i="16"/>
  <c r="K36" i="16" s="1"/>
  <c r="E39" i="16"/>
  <c r="H39" i="16"/>
  <c r="L39" i="16"/>
  <c r="M39" i="16"/>
  <c r="K39" i="16"/>
  <c r="I39" i="16"/>
  <c r="N39" i="16"/>
  <c r="P40" i="16"/>
  <c r="F39" i="16"/>
  <c r="J39" i="16"/>
  <c r="L36" i="16" l="1"/>
  <c r="G36" i="16"/>
  <c r="H36" i="16"/>
  <c r="J36" i="16"/>
  <c r="F36" i="16"/>
  <c r="N36" i="16"/>
  <c r="M36" i="16"/>
  <c r="I36" i="16"/>
  <c r="E36" i="16"/>
  <c r="E41" i="16"/>
  <c r="H41" i="16"/>
  <c r="N41" i="16"/>
  <c r="L41" i="16"/>
  <c r="G41" i="16"/>
  <c r="J41" i="16"/>
  <c r="K41" i="16"/>
  <c r="Q39" i="16"/>
  <c r="F41" i="16"/>
  <c r="P39" i="16"/>
  <c r="I41" i="16"/>
  <c r="M41" i="16"/>
  <c r="Q36" i="16" l="1"/>
  <c r="R39" i="16"/>
  <c r="P36" i="16"/>
  <c r="R36" i="16" s="1"/>
  <c r="R41" i="16"/>
  <c r="Q41" i="16"/>
  <c r="U36" i="16" l="1"/>
  <c r="U37" i="16" s="1"/>
  <c r="S36" i="16"/>
  <c r="F37" i="16" s="1"/>
  <c r="S39" i="16"/>
  <c r="H37" i="16"/>
  <c r="T41" i="16"/>
  <c r="B41" i="16" s="1"/>
  <c r="H42" i="16" s="1"/>
  <c r="M37" i="16" l="1"/>
  <c r="T36" i="16"/>
  <c r="T37" i="16" s="1"/>
  <c r="I37" i="16"/>
  <c r="N37" i="16"/>
  <c r="E37" i="16"/>
  <c r="G37" i="16"/>
  <c r="L37" i="16"/>
  <c r="K37" i="16"/>
  <c r="J37" i="16"/>
  <c r="K42" i="16"/>
  <c r="K45" i="16" s="1"/>
  <c r="M42" i="16"/>
  <c r="M45" i="16" s="1"/>
  <c r="N42" i="16"/>
  <c r="N45" i="16" s="1"/>
  <c r="N47" i="16" s="1"/>
  <c r="E42" i="16"/>
  <c r="I42" i="16"/>
  <c r="I45" i="16" s="1"/>
  <c r="G42" i="16"/>
  <c r="G45" i="16" s="1"/>
  <c r="F42" i="16"/>
  <c r="F45" i="16" s="1"/>
  <c r="L42" i="16"/>
  <c r="L45" i="16" s="1"/>
  <c r="J42" i="16"/>
  <c r="J45" i="16" s="1"/>
  <c r="H45" i="16"/>
  <c r="P42" i="16" l="1"/>
  <c r="I43" i="16" s="1"/>
  <c r="E45" i="16"/>
  <c r="P45" i="16" s="1"/>
  <c r="E43" i="16"/>
  <c r="N43" i="16"/>
  <c r="H47" i="16"/>
  <c r="K47" i="16"/>
  <c r="M47" i="16"/>
  <c r="J47" i="16"/>
  <c r="L47" i="16"/>
  <c r="F47" i="16"/>
  <c r="G47" i="16"/>
  <c r="I47" i="16"/>
  <c r="L43" i="16" l="1"/>
  <c r="G43" i="16"/>
  <c r="K43" i="16"/>
  <c r="J43" i="16"/>
  <c r="F43" i="16"/>
  <c r="M43" i="16"/>
  <c r="H43" i="16"/>
  <c r="E46" i="16"/>
  <c r="E47" i="16"/>
  <c r="M46" i="16"/>
  <c r="N46" i="16"/>
  <c r="I46" i="16"/>
  <c r="K46" i="16"/>
  <c r="H46" i="16"/>
  <c r="G46" i="16"/>
  <c r="F46" i="16"/>
  <c r="L46" i="16"/>
  <c r="J46" i="16"/>
  <c r="P43" i="16" l="1"/>
  <c r="Q43" i="16"/>
  <c r="P47" i="16"/>
  <c r="L48" i="16" s="1"/>
  <c r="R46" i="16"/>
  <c r="P46" i="16"/>
  <c r="Q46" i="16"/>
  <c r="H48" i="16" l="1"/>
  <c r="R43" i="16"/>
  <c r="U43" i="16" s="1"/>
  <c r="U44" i="16" s="1"/>
  <c r="J48" i="16"/>
  <c r="N48" i="16"/>
  <c r="G48" i="16"/>
  <c r="M48" i="16"/>
  <c r="F48" i="16"/>
  <c r="K48" i="16"/>
  <c r="I48" i="16"/>
  <c r="E48" i="16"/>
  <c r="S43" i="16" l="1"/>
  <c r="S46" i="16"/>
  <c r="K44" i="16"/>
  <c r="M44" i="16"/>
  <c r="L44" i="16"/>
  <c r="E44" i="16"/>
  <c r="T43" i="16"/>
  <c r="T44" i="16" s="1"/>
  <c r="G44" i="16"/>
  <c r="I44" i="16"/>
  <c r="F44" i="16"/>
  <c r="J44" i="16"/>
  <c r="Q48" i="16"/>
  <c r="R48" i="16"/>
  <c r="N44" i="16" l="1"/>
  <c r="H44" i="16"/>
  <c r="T48" i="16"/>
  <c r="B48" i="16" s="1"/>
  <c r="G49" i="16" s="1"/>
  <c r="G52" i="16" s="1"/>
  <c r="E49" i="16" l="1"/>
  <c r="H49" i="16"/>
  <c r="H52" i="16" s="1"/>
  <c r="I49" i="16"/>
  <c r="I52" i="16" s="1"/>
  <c r="I54" i="16" s="1"/>
  <c r="K49" i="16"/>
  <c r="K52" i="16" s="1"/>
  <c r="K54" i="16" s="1"/>
  <c r="N49" i="16"/>
  <c r="N52" i="16" s="1"/>
  <c r="N54" i="16" s="1"/>
  <c r="J49" i="16"/>
  <c r="J52" i="16" s="1"/>
  <c r="J54" i="16" s="1"/>
  <c r="F49" i="16"/>
  <c r="F52" i="16" s="1"/>
  <c r="F54" i="16" s="1"/>
  <c r="L49" i="16"/>
  <c r="L52" i="16" s="1"/>
  <c r="L54" i="16" s="1"/>
  <c r="M49" i="16"/>
  <c r="M52" i="16" s="1"/>
  <c r="M54" i="16" s="1"/>
  <c r="E52" i="16"/>
  <c r="G54" i="16"/>
  <c r="H54" i="16"/>
  <c r="P49" i="16" l="1"/>
  <c r="G50" i="16"/>
  <c r="I50" i="16"/>
  <c r="L50" i="16"/>
  <c r="N50" i="16"/>
  <c r="P52" i="16"/>
  <c r="E53" i="16" s="1"/>
  <c r="M50" i="16"/>
  <c r="K50" i="16"/>
  <c r="F50" i="16"/>
  <c r="E54" i="16"/>
  <c r="P54" i="16" s="1"/>
  <c r="J53" i="16" l="1"/>
  <c r="H50" i="16"/>
  <c r="E50" i="16"/>
  <c r="J50" i="16"/>
  <c r="N55" i="16"/>
  <c r="K55" i="16"/>
  <c r="H55" i="16"/>
  <c r="I53" i="16"/>
  <c r="L55" i="16"/>
  <c r="G53" i="16"/>
  <c r="F53" i="16"/>
  <c r="M53" i="16"/>
  <c r="G55" i="16"/>
  <c r="J55" i="16"/>
  <c r="F55" i="16"/>
  <c r="K53" i="16"/>
  <c r="M55" i="16"/>
  <c r="H53" i="16"/>
  <c r="L53" i="16"/>
  <c r="N53" i="16"/>
  <c r="I55" i="16"/>
  <c r="E55" i="16"/>
  <c r="Q50" i="16" l="1"/>
  <c r="R53" i="16"/>
  <c r="P53" i="16"/>
  <c r="P50" i="16"/>
  <c r="R50" i="16" s="1"/>
  <c r="Q53" i="16"/>
  <c r="Q55" i="16"/>
  <c r="R55" i="16"/>
  <c r="S50" i="16" l="1"/>
  <c r="U50" i="16"/>
  <c r="U51" i="16" s="1"/>
  <c r="S53" i="16"/>
  <c r="T55" i="16"/>
  <c r="B55" i="16" s="1"/>
  <c r="N51" i="16" l="1"/>
  <c r="L51" i="16"/>
  <c r="H51" i="16"/>
  <c r="M51" i="16"/>
  <c r="K51" i="16"/>
  <c r="G51" i="16"/>
  <c r="E51" i="16"/>
  <c r="J51" i="16"/>
  <c r="F51" i="16"/>
  <c r="I51" i="16"/>
  <c r="T50" i="16"/>
  <c r="T51" i="16" s="1"/>
  <c r="N56" i="16"/>
  <c r="N59" i="16" s="1"/>
  <c r="F56" i="16"/>
  <c r="F59" i="16" s="1"/>
  <c r="F61" i="16" s="1"/>
  <c r="K56" i="16"/>
  <c r="K59" i="16" s="1"/>
  <c r="J56" i="16"/>
  <c r="J59" i="16" s="1"/>
  <c r="J61" i="16" s="1"/>
  <c r="M56" i="16"/>
  <c r="M59" i="16" s="1"/>
  <c r="E56" i="16"/>
  <c r="E59" i="16" s="1"/>
  <c r="H56" i="16"/>
  <c r="H59" i="16" s="1"/>
  <c r="G56" i="16"/>
  <c r="G59" i="16" s="1"/>
  <c r="G61" i="16" s="1"/>
  <c r="L56" i="16"/>
  <c r="L59" i="16" s="1"/>
  <c r="I56" i="16"/>
  <c r="I59" i="16" s="1"/>
  <c r="I61" i="16" s="1"/>
  <c r="N61" i="16"/>
  <c r="K61" i="16"/>
  <c r="M61" i="16"/>
  <c r="L61" i="16"/>
  <c r="H61" i="16"/>
  <c r="P59" i="16" l="1"/>
  <c r="K60" i="16" s="1"/>
  <c r="P56" i="16"/>
  <c r="L57" i="16" s="1"/>
  <c r="E60" i="16"/>
  <c r="E61" i="16"/>
  <c r="N60" i="16"/>
  <c r="H60" i="16"/>
  <c r="F60" i="16"/>
  <c r="L60" i="16"/>
  <c r="J60" i="16"/>
  <c r="I60" i="16"/>
  <c r="M60" i="16"/>
  <c r="G60" i="16"/>
  <c r="H57" i="16" l="1"/>
  <c r="G57" i="16"/>
  <c r="K57" i="16"/>
  <c r="F57" i="16"/>
  <c r="N57" i="16"/>
  <c r="E57" i="16"/>
  <c r="M57" i="16"/>
  <c r="I57" i="16"/>
  <c r="J57" i="16"/>
  <c r="P61" i="16"/>
  <c r="E62" i="16" s="1"/>
  <c r="P60" i="16"/>
  <c r="Q60" i="16"/>
  <c r="P57" i="16" l="1"/>
  <c r="L62" i="16"/>
  <c r="N62" i="16"/>
  <c r="Q57" i="16"/>
  <c r="R60" i="16"/>
  <c r="F62" i="16"/>
  <c r="I62" i="16"/>
  <c r="G62" i="16"/>
  <c r="K62" i="16"/>
  <c r="J62" i="16"/>
  <c r="H62" i="16"/>
  <c r="M62" i="16"/>
  <c r="R57" i="16" l="1"/>
  <c r="S57" i="16" s="1"/>
  <c r="U57" i="16"/>
  <c r="U58" i="16" s="1"/>
  <c r="Q62" i="16"/>
  <c r="R62" i="16"/>
  <c r="N58" i="16"/>
  <c r="E58" i="16"/>
  <c r="L58" i="16"/>
  <c r="J58" i="16"/>
  <c r="H58" i="16"/>
  <c r="F58" i="16"/>
  <c r="K58" i="16"/>
  <c r="G58" i="16"/>
  <c r="T57" i="16"/>
  <c r="T58" i="16" s="1"/>
  <c r="I58" i="16"/>
  <c r="M58" i="16"/>
  <c r="S60" i="16" l="1"/>
  <c r="T62" i="16"/>
  <c r="B62" i="16" s="1"/>
</calcChain>
</file>

<file path=xl/sharedStrings.xml><?xml version="1.0" encoding="utf-8"?>
<sst xmlns="http://schemas.openxmlformats.org/spreadsheetml/2006/main" count="287" uniqueCount="80">
  <si>
    <t>time</t>
  </si>
  <si>
    <t>wtpower</t>
  </si>
  <si>
    <t>wETx</t>
  </si>
  <si>
    <t>exp(-kt)</t>
  </si>
  <si>
    <t>x=e-kt-avg</t>
  </si>
  <si>
    <t>Q=ETx/xtx</t>
  </si>
  <si>
    <t>delay=ln(P/-Q)/k</t>
  </si>
  <si>
    <t>x'=-te-kt-avg</t>
  </si>
  <si>
    <t>wxTx'</t>
  </si>
  <si>
    <t>wETx'</t>
  </si>
  <si>
    <t>knew = k -S'/S''</t>
  </si>
  <si>
    <t>-t exp(-kt)</t>
  </si>
  <si>
    <t>t2 exp(-kt)</t>
  </si>
  <si>
    <t>x''=t2e-kt-avg</t>
  </si>
  <si>
    <t>wETx''</t>
  </si>
  <si>
    <t>wxTx''</t>
  </si>
  <si>
    <t>S''=-wETx'' +wETx'wxTx'/wxTx +Q(wx'Tx'+wxTx''-2wxTx'^2/wxTx)</t>
  </si>
  <si>
    <t>new k</t>
  </si>
  <si>
    <t>data wt</t>
  </si>
  <si>
    <t>If the "new k" values are still changing, enter the last "new k" in the yellow guess cell below.</t>
  </si>
  <si>
    <t xml:space="preserve">Bkgd </t>
  </si>
  <si>
    <t>Blank</t>
  </si>
  <si>
    <t>Column</t>
  </si>
  <si>
    <t>This</t>
  </si>
  <si>
    <t>backgd</t>
  </si>
  <si>
    <t>y values</t>
  </si>
  <si>
    <t>guess k</t>
  </si>
  <si>
    <t>y' calc</t>
  </si>
  <si>
    <t>avg,wyTy,wxTx</t>
  </si>
  <si>
    <t>S=(wyTy-QwETx)/2</t>
  </si>
  <si>
    <t>y=y'-y'avg</t>
  </si>
  <si>
    <t>wt * y</t>
  </si>
  <si>
    <t>y'=less backgd</t>
  </si>
  <si>
    <t>y'avg-Qe-ktavg</t>
  </si>
  <si>
    <t>Plateau=</t>
  </si>
  <si>
    <t>Estimated</t>
  </si>
  <si>
    <t>slope k</t>
  </si>
  <si>
    <t>plateau P</t>
  </si>
  <si>
    <t xml:space="preserve">  slope k</t>
  </si>
  <si>
    <t>Must Be</t>
  </si>
  <si>
    <t>ln(1-(y-bkg)/P)</t>
  </si>
  <si>
    <r>
      <t xml:space="preserve">add/del columns between </t>
    </r>
    <r>
      <rPr>
        <b/>
        <sz val="11"/>
        <color rgb="FF00B050"/>
        <rFont val="Calibri"/>
        <family val="2"/>
        <scheme val="minor"/>
      </rPr>
      <t>Blanks</t>
    </r>
  </si>
  <si>
    <t xml:space="preserve">Plateau </t>
  </si>
  <si>
    <t>Estimated slope k</t>
  </si>
  <si>
    <t>Template to estimate rising exponential slope and plateau: Enter times and y values, and background (y0), in shaded areas.</t>
  </si>
  <si>
    <t xml:space="preserve">Delete unneeded columns. Add needed columns by copying existing columns. </t>
  </si>
  <si>
    <t>ln(y-P)</t>
  </si>
  <si>
    <t>y-P</t>
  </si>
  <si>
    <t>Delete</t>
  </si>
  <si>
    <t>Subject ID</t>
  </si>
  <si>
    <t>times on this row</t>
  </si>
  <si>
    <t>Subject 1</t>
  </si>
  <si>
    <t>Subject 2</t>
  </si>
  <si>
    <t>Subject 3</t>
  </si>
  <si>
    <t>Subject 4</t>
  </si>
  <si>
    <t>Subject 5</t>
  </si>
  <si>
    <t>Subject 6</t>
  </si>
  <si>
    <t>Subject 7</t>
  </si>
  <si>
    <t>Subject 8</t>
  </si>
  <si>
    <t>Subject 9</t>
  </si>
  <si>
    <t>Subject 10</t>
  </si>
  <si>
    <t>Subject 11</t>
  </si>
  <si>
    <t>Subject 12</t>
  </si>
  <si>
    <t>Subject 13</t>
  </si>
  <si>
    <t>Subject 14</t>
  </si>
  <si>
    <t>Subject 15</t>
  </si>
  <si>
    <t>Subject 16</t>
  </si>
  <si>
    <t>Template to find slope of rising exponential (to known plateau): Enter times and y values, and background (y0?) and final plateau (P), in shaded areas.</t>
  </si>
  <si>
    <t>Template to find slope of decaying exponential (to known plateau): Enter times and y values, and final plateau (P), in shaded areas.</t>
  </si>
  <si>
    <r>
      <t xml:space="preserve">Drag/copy </t>
    </r>
    <r>
      <rPr>
        <b/>
        <sz val="11"/>
        <color rgb="FF00B050"/>
        <rFont val="Calibri"/>
        <family val="2"/>
        <scheme val="minor"/>
      </rPr>
      <t>B8</t>
    </r>
    <r>
      <rPr>
        <sz val="11"/>
        <color theme="1"/>
        <rFont val="Calibri"/>
        <family val="2"/>
        <scheme val="minor"/>
      </rPr>
      <t xml:space="preserve"> as needed.</t>
    </r>
  </si>
  <si>
    <t>Do Not</t>
  </si>
  <si>
    <r>
      <t>Add/Delete columns as needed</t>
    </r>
    <r>
      <rPr>
        <b/>
        <sz val="11"/>
        <color rgb="FF00B050"/>
        <rFont val="Calibri"/>
        <family val="2"/>
        <scheme val="minor"/>
      </rPr>
      <t>.</t>
    </r>
  </si>
  <si>
    <t>Template to find AUC and related quantities: Enter times and y values, and baseline (y0?), in shaded areas.</t>
  </si>
  <si>
    <t>Baseline</t>
  </si>
  <si>
    <t>AUC</t>
  </si>
  <si>
    <t>iAUC</t>
  </si>
  <si>
    <t>Peak</t>
  </si>
  <si>
    <t>iPeak</t>
  </si>
  <si>
    <t>mean AUC</t>
  </si>
  <si>
    <t>mean iAUC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</si>
</sst>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6" formatCode="0.000000"/>
  </numFmts>
  <fonts count="5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0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4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8"/>
      <color indexed="62"/>
      <name val="Cambria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2"/>
      <color rgb="FFFF0000"/>
      <name val="Calibri"/>
      <family val="2"/>
      <scheme val="minor"/>
    </font>
    <font>
      <sz val="12"/>
      <name val="Calibri"/>
      <family val="2"/>
      <scheme val="minor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b/>
      <sz val="10"/>
      <color rgb="FFFF0000"/>
      <name val="Tahoma"/>
      <family val="2"/>
    </font>
    <font>
      <b/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0"/>
      <color theme="1"/>
      <name val="Tahoma"/>
      <family val="2"/>
    </font>
    <font>
      <sz val="10"/>
      <name val="Arial"/>
      <family val="2"/>
    </font>
    <font>
      <b/>
      <sz val="11"/>
      <color indexed="8"/>
      <name val="Calibri"/>
      <family val="2"/>
    </font>
    <font>
      <b/>
      <sz val="10"/>
      <color rgb="FFFF0000"/>
      <name val="Arial"/>
      <family val="2"/>
    </font>
    <font>
      <b/>
      <sz val="11"/>
      <color rgb="FF00B05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rgb="FF00B050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0"/>
      <color rgb="FF00B050"/>
      <name val="Tahoma"/>
      <family val="2"/>
    </font>
    <font>
      <b/>
      <sz val="10"/>
      <color rgb="FFFF0000"/>
      <name val="Calibri"/>
      <family val="2"/>
      <scheme val="minor"/>
    </font>
    <font>
      <b/>
      <sz val="9"/>
      <color rgb="FF00B050"/>
      <name val="Calibri"/>
      <family val="2"/>
      <scheme val="minor"/>
    </font>
    <font>
      <b/>
      <sz val="9"/>
      <color rgb="FF00B050"/>
      <name val="Tahoma"/>
      <family val="2"/>
    </font>
  </fonts>
  <fills count="5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9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2"/>
      </patternFill>
    </fill>
    <fill>
      <patternFill patternType="solid">
        <fgColor indexed="55"/>
      </patternFill>
    </fill>
    <fill>
      <patternFill patternType="solid">
        <fgColor indexed="45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299">
    <xf numFmtId="0" fontId="0" fillId="0" borderId="0"/>
    <xf numFmtId="0" fontId="1" fillId="0" borderId="0"/>
    <xf numFmtId="0" fontId="4" fillId="0" borderId="0" applyNumberFormat="0" applyFill="0" applyBorder="0" applyAlignment="0" applyProtection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2" borderId="0" applyNumberFormat="0" applyBorder="0" applyAlignment="0" applyProtection="0"/>
    <xf numFmtId="0" fontId="9" fillId="3" borderId="0" applyNumberFormat="0" applyBorder="0" applyAlignment="0" applyProtection="0"/>
    <xf numFmtId="0" fontId="11" fillId="5" borderId="4" applyNumberFormat="0" applyAlignment="0" applyProtection="0"/>
    <xf numFmtId="0" fontId="12" fillId="6" borderId="5" applyNumberFormat="0" applyAlignment="0" applyProtection="0"/>
    <xf numFmtId="0" fontId="13" fillId="6" borderId="4" applyNumberFormat="0" applyAlignment="0" applyProtection="0"/>
    <xf numFmtId="0" fontId="14" fillId="0" borderId="6" applyNumberFormat="0" applyFill="0" applyAlignment="0" applyProtection="0"/>
    <xf numFmtId="0" fontId="15" fillId="7" borderId="7" applyNumberFormat="0" applyAlignment="0" applyProtection="0"/>
    <xf numFmtId="0" fontId="16" fillId="0" borderId="0" applyNumberFormat="0" applyFill="0" applyBorder="0" applyAlignment="0" applyProtection="0"/>
    <xf numFmtId="0" fontId="3" fillId="8" borderId="8" applyNumberFormat="0" applyFon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19" fillId="32" borderId="0" applyNumberFormat="0" applyBorder="0" applyAlignment="0" applyProtection="0"/>
    <xf numFmtId="0" fontId="22" fillId="33" borderId="0" applyNumberFormat="0" applyBorder="0" applyAlignment="0" applyProtection="0"/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22" fillId="33" borderId="0" applyNumberFormat="0" applyBorder="0" applyAlignment="0" applyProtection="0"/>
    <xf numFmtId="0" fontId="22" fillId="36" borderId="0" applyNumberFormat="0" applyBorder="0" applyAlignment="0" applyProtection="0"/>
    <xf numFmtId="0" fontId="22" fillId="34" borderId="0" applyNumberFormat="0" applyBorder="0" applyAlignment="0" applyProtection="0"/>
    <xf numFmtId="0" fontId="22" fillId="37" borderId="0" applyNumberFormat="0" applyBorder="0" applyAlignment="0" applyProtection="0"/>
    <xf numFmtId="0" fontId="22" fillId="38" borderId="0" applyNumberFormat="0" applyBorder="0" applyAlignment="0" applyProtection="0"/>
    <xf numFmtId="0" fontId="22" fillId="39" borderId="0" applyNumberFormat="0" applyBorder="0" applyAlignment="0" applyProtection="0"/>
    <xf numFmtId="0" fontId="22" fillId="37" borderId="0" applyNumberFormat="0" applyBorder="0" applyAlignment="0" applyProtection="0"/>
    <xf numFmtId="0" fontId="22" fillId="40" borderId="0" applyNumberFormat="0" applyBorder="0" applyAlignment="0" applyProtection="0"/>
    <xf numFmtId="0" fontId="22" fillId="34" borderId="0" applyNumberFormat="0" applyBorder="0" applyAlignment="0" applyProtection="0"/>
    <xf numFmtId="0" fontId="23" fillId="41" borderId="0" applyNumberFormat="0" applyBorder="0" applyAlignment="0" applyProtection="0"/>
    <xf numFmtId="0" fontId="23" fillId="38" borderId="0" applyNumberFormat="0" applyBorder="0" applyAlignment="0" applyProtection="0"/>
    <xf numFmtId="0" fontId="23" fillId="39" borderId="0" applyNumberFormat="0" applyBorder="0" applyAlignment="0" applyProtection="0"/>
    <xf numFmtId="0" fontId="23" fillId="37" borderId="0" applyNumberFormat="0" applyBorder="0" applyAlignment="0" applyProtection="0"/>
    <xf numFmtId="0" fontId="23" fillId="41" borderId="0" applyNumberFormat="0" applyBorder="0" applyAlignment="0" applyProtection="0"/>
    <xf numFmtId="0" fontId="23" fillId="34" borderId="0" applyNumberFormat="0" applyBorder="0" applyAlignment="0" applyProtection="0"/>
    <xf numFmtId="0" fontId="25" fillId="45" borderId="0" applyNumberFormat="0" applyBorder="0" applyAlignment="0" applyProtection="0"/>
    <xf numFmtId="0" fontId="26" fillId="33" borderId="10" applyNumberFormat="0" applyAlignment="0" applyProtection="0"/>
    <xf numFmtId="0" fontId="27" fillId="46" borderId="11" applyNumberFormat="0" applyAlignment="0" applyProtection="0"/>
    <xf numFmtId="0" fontId="28" fillId="0" borderId="12" applyNumberFormat="0" applyFill="0" applyAlignment="0" applyProtection="0"/>
    <xf numFmtId="0" fontId="29" fillId="0" borderId="0" applyNumberFormat="0" applyFill="0" applyBorder="0" applyAlignment="0" applyProtection="0"/>
    <xf numFmtId="0" fontId="23" fillId="41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3" borderId="0" applyNumberFormat="0" applyBorder="0" applyAlignment="0" applyProtection="0"/>
    <xf numFmtId="0" fontId="23" fillId="41" borderId="0" applyNumberFormat="0" applyBorder="0" applyAlignment="0" applyProtection="0"/>
    <xf numFmtId="0" fontId="23" fillId="44" borderId="0" applyNumberFormat="0" applyBorder="0" applyAlignment="0" applyProtection="0"/>
    <xf numFmtId="0" fontId="30" fillId="34" borderId="10" applyNumberFormat="0" applyAlignment="0" applyProtection="0"/>
    <xf numFmtId="0" fontId="31" fillId="47" borderId="0" applyNumberFormat="0" applyBorder="0" applyAlignment="0" applyProtection="0"/>
    <xf numFmtId="0" fontId="32" fillId="39" borderId="0" applyNumberFormat="0" applyBorder="0" applyAlignment="0" applyProtection="0"/>
    <xf numFmtId="0" fontId="1" fillId="35" borderId="13" applyNumberFormat="0" applyFont="0" applyAlignment="0" applyProtection="0"/>
    <xf numFmtId="0" fontId="33" fillId="33" borderId="14" applyNumberFormat="0" applyAlignment="0" applyProtection="0"/>
    <xf numFmtId="0" fontId="2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15" applyNumberFormat="0" applyFill="0" applyAlignment="0" applyProtection="0"/>
    <xf numFmtId="0" fontId="37" fillId="0" borderId="16" applyNumberFormat="0" applyFill="0" applyAlignment="0" applyProtection="0"/>
    <xf numFmtId="0" fontId="29" fillId="0" borderId="17" applyNumberFormat="0" applyFill="0" applyAlignment="0" applyProtection="0"/>
    <xf numFmtId="0" fontId="10" fillId="4" borderId="0" applyNumberFormat="0" applyBorder="0" applyAlignment="0" applyProtection="0"/>
    <xf numFmtId="0" fontId="40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22" fillId="33" borderId="0" applyNumberFormat="0" applyBorder="0" applyAlignment="0" applyProtection="0"/>
    <xf numFmtId="0" fontId="3" fillId="10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22" fillId="34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22" fillId="35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22" fillId="33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22" fillId="36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22" fillId="34" borderId="0" applyNumberFormat="0" applyBorder="0" applyAlignment="0" applyProtection="0"/>
    <xf numFmtId="0" fontId="3" fillId="30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22" fillId="37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22" fillId="38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22" fillId="39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22" fillId="37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22" fillId="40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22" fillId="34" borderId="0" applyNumberFormat="0" applyBorder="0" applyAlignment="0" applyProtection="0"/>
    <xf numFmtId="0" fontId="3" fillId="31" borderId="0" applyNumberFormat="0" applyBorder="0" applyAlignment="0" applyProtection="0"/>
    <xf numFmtId="0" fontId="19" fillId="12" borderId="0" applyNumberFormat="0" applyBorder="0" applyAlignment="0" applyProtection="0"/>
    <xf numFmtId="0" fontId="23" fillId="41" borderId="0" applyNumberFormat="0" applyBorder="0" applyAlignment="0" applyProtection="0"/>
    <xf numFmtId="0" fontId="19" fillId="16" borderId="0" applyNumberFormat="0" applyBorder="0" applyAlignment="0" applyProtection="0"/>
    <xf numFmtId="0" fontId="23" fillId="38" borderId="0" applyNumberFormat="0" applyBorder="0" applyAlignment="0" applyProtection="0"/>
    <xf numFmtId="0" fontId="19" fillId="20" borderId="0" applyNumberFormat="0" applyBorder="0" applyAlignment="0" applyProtection="0"/>
    <xf numFmtId="0" fontId="23" fillId="39" borderId="0" applyNumberFormat="0" applyBorder="0" applyAlignment="0" applyProtection="0"/>
    <xf numFmtId="0" fontId="19" fillId="24" borderId="0" applyNumberFormat="0" applyBorder="0" applyAlignment="0" applyProtection="0"/>
    <xf numFmtId="0" fontId="23" fillId="37" borderId="0" applyNumberFormat="0" applyBorder="0" applyAlignment="0" applyProtection="0"/>
    <xf numFmtId="0" fontId="19" fillId="28" borderId="0" applyNumberFormat="0" applyBorder="0" applyAlignment="0" applyProtection="0"/>
    <xf numFmtId="0" fontId="23" fillId="41" borderId="0" applyNumberFormat="0" applyBorder="0" applyAlignment="0" applyProtection="0"/>
    <xf numFmtId="0" fontId="19" fillId="32" borderId="0" applyNumberFormat="0" applyBorder="0" applyAlignment="0" applyProtection="0"/>
    <xf numFmtId="0" fontId="23" fillId="34" borderId="0" applyNumberFormat="0" applyBorder="0" applyAlignment="0" applyProtection="0"/>
    <xf numFmtId="0" fontId="19" fillId="9" borderId="0" applyNumberFormat="0" applyBorder="0" applyAlignment="0" applyProtection="0"/>
    <xf numFmtId="0" fontId="23" fillId="41" borderId="0" applyNumberFormat="0" applyBorder="0" applyAlignment="0" applyProtection="0"/>
    <xf numFmtId="0" fontId="19" fillId="13" borderId="0" applyNumberFormat="0" applyBorder="0" applyAlignment="0" applyProtection="0"/>
    <xf numFmtId="0" fontId="23" fillId="42" borderId="0" applyNumberFormat="0" applyBorder="0" applyAlignment="0" applyProtection="0"/>
    <xf numFmtId="0" fontId="19" fillId="17" borderId="0" applyNumberFormat="0" applyBorder="0" applyAlignment="0" applyProtection="0"/>
    <xf numFmtId="0" fontId="23" fillId="42" borderId="0" applyNumberFormat="0" applyBorder="0" applyAlignment="0" applyProtection="0"/>
    <xf numFmtId="0" fontId="19" fillId="21" borderId="0" applyNumberFormat="0" applyBorder="0" applyAlignment="0" applyProtection="0"/>
    <xf numFmtId="0" fontId="23" fillId="43" borderId="0" applyNumberFormat="0" applyBorder="0" applyAlignment="0" applyProtection="0"/>
    <xf numFmtId="0" fontId="19" fillId="25" borderId="0" applyNumberFormat="0" applyBorder="0" applyAlignment="0" applyProtection="0"/>
    <xf numFmtId="0" fontId="23" fillId="41" borderId="0" applyNumberFormat="0" applyBorder="0" applyAlignment="0" applyProtection="0"/>
    <xf numFmtId="0" fontId="19" fillId="29" borderId="0" applyNumberFormat="0" applyBorder="0" applyAlignment="0" applyProtection="0"/>
    <xf numFmtId="0" fontId="23" fillId="44" borderId="0" applyNumberFormat="0" applyBorder="0" applyAlignment="0" applyProtection="0"/>
    <xf numFmtId="0" fontId="9" fillId="3" borderId="0" applyNumberFormat="0" applyBorder="0" applyAlignment="0" applyProtection="0"/>
    <xf numFmtId="0" fontId="31" fillId="47" borderId="0" applyNumberFormat="0" applyBorder="0" applyAlignment="0" applyProtection="0"/>
    <xf numFmtId="0" fontId="13" fillId="6" borderId="4" applyNumberFormat="0" applyAlignment="0" applyProtection="0"/>
    <xf numFmtId="0" fontId="26" fillId="33" borderId="10" applyNumberFormat="0" applyAlignment="0" applyProtection="0"/>
    <xf numFmtId="0" fontId="15" fillId="7" borderId="7" applyNumberFormat="0" applyAlignment="0" applyProtection="0"/>
    <xf numFmtId="0" fontId="27" fillId="46" borderId="11" applyNumberFormat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8" fillId="2" borderId="0" applyNumberFormat="0" applyBorder="0" applyAlignment="0" applyProtection="0"/>
    <xf numFmtId="0" fontId="25" fillId="45" borderId="0" applyNumberFormat="0" applyBorder="0" applyAlignment="0" applyProtection="0"/>
    <xf numFmtId="0" fontId="5" fillId="0" borderId="1" applyNumberFormat="0" applyFill="0" applyAlignment="0" applyProtection="0"/>
    <xf numFmtId="0" fontId="36" fillId="0" borderId="15" applyNumberFormat="0" applyFill="0" applyAlignment="0" applyProtection="0"/>
    <xf numFmtId="0" fontId="6" fillId="0" borderId="2" applyNumberFormat="0" applyFill="0" applyAlignment="0" applyProtection="0"/>
    <xf numFmtId="0" fontId="37" fillId="0" borderId="16" applyNumberFormat="0" applyFill="0" applyAlignment="0" applyProtection="0"/>
    <xf numFmtId="0" fontId="7" fillId="0" borderId="3" applyNumberFormat="0" applyFill="0" applyAlignment="0" applyProtection="0"/>
    <xf numFmtId="0" fontId="29" fillId="0" borderId="17" applyNumberFormat="0" applyFill="0" applyAlignment="0" applyProtection="0"/>
    <xf numFmtId="0" fontId="7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11" fillId="5" borderId="4" applyNumberFormat="0" applyAlignment="0" applyProtection="0"/>
    <xf numFmtId="0" fontId="30" fillId="34" borderId="10" applyNumberFormat="0" applyAlignment="0" applyProtection="0"/>
    <xf numFmtId="0" fontId="14" fillId="0" borderId="6" applyNumberFormat="0" applyFill="0" applyAlignment="0" applyProtection="0"/>
    <xf numFmtId="0" fontId="28" fillId="0" borderId="12" applyNumberFormat="0" applyFill="0" applyAlignment="0" applyProtection="0"/>
    <xf numFmtId="0" fontId="1" fillId="0" borderId="0"/>
    <xf numFmtId="0" fontId="1" fillId="0" borderId="0"/>
    <xf numFmtId="0" fontId="3" fillId="0" borderId="0"/>
    <xf numFmtId="0" fontId="4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47" fillId="35" borderId="13" applyNumberFormat="0" applyFont="0" applyAlignment="0" applyProtection="0"/>
    <xf numFmtId="0" fontId="3" fillId="8" borderId="8" applyNumberFormat="0" applyFont="0" applyAlignment="0" applyProtection="0"/>
    <xf numFmtId="0" fontId="12" fillId="6" borderId="5" applyNumberFormat="0" applyAlignment="0" applyProtection="0"/>
    <xf numFmtId="0" fontId="33" fillId="33" borderId="14" applyNumberFormat="0" applyAlignment="0" applyProtection="0"/>
    <xf numFmtId="0" fontId="35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48" fillId="0" borderId="18" applyNumberFormat="0" applyFill="0" applyAlignment="0" applyProtection="0"/>
    <xf numFmtId="0" fontId="1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3" fillId="0" borderId="0"/>
    <xf numFmtId="0" fontId="3" fillId="0" borderId="0"/>
    <xf numFmtId="0" fontId="1" fillId="0" borderId="0"/>
    <xf numFmtId="0" fontId="3" fillId="0" borderId="0"/>
    <xf numFmtId="0" fontId="1" fillId="35" borderId="13" applyNumberFormat="0" applyFont="0" applyAlignment="0" applyProtection="0"/>
  </cellStyleXfs>
  <cellXfs count="83">
    <xf numFmtId="0" fontId="0" fillId="0" borderId="0" xfId="0"/>
    <xf numFmtId="0" fontId="0" fillId="0" borderId="0" xfId="0" applyAlignment="1">
      <alignment horizontal="right"/>
    </xf>
    <xf numFmtId="0" fontId="20" fillId="0" borderId="0" xfId="0" applyFont="1"/>
    <xf numFmtId="0" fontId="21" fillId="0" borderId="0" xfId="0" applyFont="1" applyAlignment="1">
      <alignment horizontal="right"/>
    </xf>
    <xf numFmtId="0" fontId="0" fillId="0" borderId="0" xfId="0" applyFont="1"/>
    <xf numFmtId="0" fontId="0" fillId="0" borderId="0" xfId="0" applyBorder="1"/>
    <xf numFmtId="0" fontId="38" fillId="48" borderId="0" xfId="0" applyFont="1" applyFill="1"/>
    <xf numFmtId="0" fontId="0" fillId="0" borderId="0" xfId="0" applyBorder="1" applyAlignment="1">
      <alignment horizontal="right"/>
    </xf>
    <xf numFmtId="0" fontId="0" fillId="0" borderId="0" xfId="0"/>
    <xf numFmtId="0" fontId="38" fillId="0" borderId="0" xfId="0" applyFont="1" applyAlignment="1">
      <alignment horizontal="center"/>
    </xf>
    <xf numFmtId="0" fontId="38" fillId="0" borderId="0" xfId="0" applyFont="1" applyAlignment="1">
      <alignment horizontal="right"/>
    </xf>
    <xf numFmtId="0" fontId="39" fillId="0" borderId="0" xfId="0" applyFont="1"/>
    <xf numFmtId="0" fontId="40" fillId="0" borderId="0" xfId="83" applyFont="1" applyAlignment="1"/>
    <xf numFmtId="0" fontId="41" fillId="0" borderId="0" xfId="83" applyFont="1" applyAlignment="1"/>
    <xf numFmtId="0" fontId="41" fillId="0" borderId="0" xfId="83" applyFont="1"/>
    <xf numFmtId="0" fontId="42" fillId="0" borderId="0" xfId="83" applyFont="1" applyAlignment="1">
      <alignment horizontal="center"/>
    </xf>
    <xf numFmtId="0" fontId="41" fillId="0" borderId="0" xfId="83" applyFont="1" applyAlignment="1">
      <alignment horizontal="center"/>
    </xf>
    <xf numFmtId="0" fontId="40" fillId="0" borderId="0" xfId="83"/>
    <xf numFmtId="0" fontId="43" fillId="0" borderId="0" xfId="84" applyFont="1" applyFill="1" applyBorder="1" applyAlignment="1">
      <alignment horizontal="left" vertical="center"/>
    </xf>
    <xf numFmtId="2" fontId="40" fillId="0" borderId="0" xfId="83" applyNumberFormat="1"/>
    <xf numFmtId="0" fontId="44" fillId="0" borderId="0" xfId="86" applyFont="1" applyAlignment="1">
      <alignment horizontal="center"/>
    </xf>
    <xf numFmtId="0" fontId="38" fillId="0" borderId="0" xfId="86" applyFont="1" applyAlignment="1">
      <alignment horizontal="right"/>
    </xf>
    <xf numFmtId="166" fontId="41" fillId="0" borderId="0" xfId="83" applyNumberFormat="1" applyFont="1" applyAlignment="1">
      <alignment horizontal="center"/>
    </xf>
    <xf numFmtId="0" fontId="40" fillId="0" borderId="0" xfId="83" applyFont="1" applyBorder="1"/>
    <xf numFmtId="0" fontId="40" fillId="0" borderId="0" xfId="83" applyBorder="1"/>
    <xf numFmtId="0" fontId="45" fillId="0" borderId="0" xfId="84" applyFont="1" applyAlignment="1">
      <alignment horizontal="right"/>
    </xf>
    <xf numFmtId="166" fontId="40" fillId="0" borderId="0" xfId="83" applyNumberFormat="1"/>
    <xf numFmtId="0" fontId="46" fillId="0" borderId="0" xfId="83" applyFont="1" applyFill="1" applyBorder="1" applyAlignment="1">
      <alignment horizontal="center"/>
    </xf>
    <xf numFmtId="0" fontId="40" fillId="0" borderId="0" xfId="83" applyFill="1" applyBorder="1" applyAlignment="1"/>
    <xf numFmtId="2" fontId="40" fillId="0" borderId="0" xfId="83" applyNumberFormat="1" applyFill="1"/>
    <xf numFmtId="0" fontId="3" fillId="0" borderId="0" xfId="87"/>
    <xf numFmtId="0" fontId="40" fillId="0" borderId="0" xfId="87" applyFont="1" applyAlignment="1">
      <alignment horizontal="left"/>
    </xf>
    <xf numFmtId="0" fontId="40" fillId="0" borderId="0" xfId="87" applyFont="1"/>
    <xf numFmtId="2" fontId="40" fillId="0" borderId="0" xfId="87" applyNumberFormat="1" applyFont="1"/>
    <xf numFmtId="166" fontId="40" fillId="0" borderId="0" xfId="87" applyNumberFormat="1" applyFont="1"/>
    <xf numFmtId="0" fontId="40" fillId="0" borderId="0" xfId="87" applyFont="1" applyFill="1" applyAlignment="1">
      <alignment horizontal="left"/>
    </xf>
    <xf numFmtId="0" fontId="40" fillId="0" borderId="0" xfId="87" applyFont="1" applyFill="1"/>
    <xf numFmtId="2" fontId="40" fillId="0" borderId="0" xfId="87" applyNumberFormat="1" applyFont="1" applyFill="1"/>
    <xf numFmtId="1" fontId="40" fillId="0" borderId="0" xfId="83" applyNumberFormat="1"/>
    <xf numFmtId="1" fontId="40" fillId="0" borderId="0" xfId="88" applyNumberFormat="1" applyFont="1" applyAlignment="1">
      <alignment horizontal="left"/>
    </xf>
    <xf numFmtId="2" fontId="40" fillId="0" borderId="0" xfId="88" applyNumberFormat="1" applyFont="1"/>
    <xf numFmtId="1" fontId="40" fillId="0" borderId="0" xfId="88" applyNumberFormat="1" applyFont="1"/>
    <xf numFmtId="2" fontId="40" fillId="0" borderId="0" xfId="83" applyNumberFormat="1" applyBorder="1"/>
    <xf numFmtId="0" fontId="40" fillId="0" borderId="0" xfId="83"/>
    <xf numFmtId="0" fontId="40" fillId="49" borderId="0" xfId="83" applyFill="1"/>
    <xf numFmtId="2" fontId="40" fillId="49" borderId="0" xfId="83" applyNumberFormat="1" applyFill="1"/>
    <xf numFmtId="0" fontId="40" fillId="0" borderId="0" xfId="83" applyBorder="1"/>
    <xf numFmtId="0" fontId="45" fillId="0" borderId="0" xfId="84" applyFont="1" applyAlignment="1">
      <alignment horizontal="right"/>
    </xf>
    <xf numFmtId="166" fontId="40" fillId="0" borderId="0" xfId="83" applyNumberFormat="1"/>
    <xf numFmtId="0" fontId="50" fillId="0" borderId="0" xfId="0" applyFont="1"/>
    <xf numFmtId="0" fontId="0" fillId="0" borderId="0" xfId="0" quotePrefix="1" applyBorder="1"/>
    <xf numFmtId="0" fontId="2" fillId="0" borderId="0" xfId="0" applyFont="1" applyBorder="1"/>
    <xf numFmtId="0" fontId="51" fillId="0" borderId="0" xfId="0" applyFont="1"/>
    <xf numFmtId="0" fontId="18" fillId="0" borderId="0" xfId="0" applyFont="1"/>
    <xf numFmtId="0" fontId="18" fillId="0" borderId="0" xfId="0" applyFont="1" applyBorder="1"/>
    <xf numFmtId="0" fontId="50" fillId="0" borderId="0" xfId="0" applyFont="1" applyProtection="1"/>
    <xf numFmtId="0" fontId="52" fillId="0" borderId="0" xfId="0" applyFont="1"/>
    <xf numFmtId="0" fontId="53" fillId="0" borderId="0" xfId="0" applyFont="1" applyBorder="1"/>
    <xf numFmtId="0" fontId="53" fillId="0" borderId="0" xfId="0" applyFont="1"/>
    <xf numFmtId="0" fontId="53" fillId="0" borderId="0" xfId="0" applyFont="1" applyAlignment="1">
      <alignment horizontal="right"/>
    </xf>
    <xf numFmtId="0" fontId="54" fillId="0" borderId="0" xfId="83" applyFont="1" applyFill="1" applyBorder="1" applyAlignment="1"/>
    <xf numFmtId="2" fontId="51" fillId="0" borderId="0" xfId="83" applyNumberFormat="1" applyFont="1" applyBorder="1"/>
    <xf numFmtId="0" fontId="49" fillId="49" borderId="0" xfId="1" applyFont="1" applyFill="1" applyBorder="1" applyAlignment="1">
      <alignment horizontal="center" vertical="center"/>
    </xf>
    <xf numFmtId="0" fontId="38" fillId="49" borderId="0" xfId="0" applyFont="1" applyFill="1"/>
    <xf numFmtId="0" fontId="38" fillId="49" borderId="0" xfId="0" applyFont="1" applyFill="1" applyBorder="1"/>
    <xf numFmtId="2" fontId="55" fillId="49" borderId="0" xfId="83" applyNumberFormat="1" applyFont="1" applyFill="1"/>
    <xf numFmtId="0" fontId="55" fillId="49" borderId="0" xfId="83" applyFont="1" applyFill="1"/>
    <xf numFmtId="0" fontId="50" fillId="0" borderId="0" xfId="84" applyFont="1" applyFill="1" applyBorder="1" applyAlignment="1">
      <alignment horizontal="left" vertical="center"/>
    </xf>
    <xf numFmtId="0" fontId="20" fillId="49" borderId="0" xfId="84" applyFont="1" applyFill="1" applyAlignment="1">
      <alignment horizontal="right"/>
    </xf>
    <xf numFmtId="0" fontId="43" fillId="49" borderId="0" xfId="84" applyFont="1" applyFill="1" applyBorder="1" applyAlignment="1">
      <alignment horizontal="left" vertical="center"/>
    </xf>
    <xf numFmtId="0" fontId="45" fillId="49" borderId="0" xfId="84" applyFont="1" applyFill="1" applyAlignment="1">
      <alignment horizontal="right"/>
    </xf>
    <xf numFmtId="0" fontId="41" fillId="49" borderId="0" xfId="83" applyFont="1" applyFill="1" applyAlignment="1">
      <alignment horizontal="center"/>
    </xf>
    <xf numFmtId="0" fontId="41" fillId="49" borderId="0" xfId="83" applyFont="1" applyFill="1"/>
    <xf numFmtId="166" fontId="40" fillId="49" borderId="0" xfId="83" applyNumberFormat="1" applyFill="1"/>
    <xf numFmtId="0" fontId="40" fillId="49" borderId="0" xfId="83" applyFill="1" applyBorder="1"/>
    <xf numFmtId="0" fontId="46" fillId="49" borderId="0" xfId="83" applyFont="1" applyFill="1" applyBorder="1" applyAlignment="1">
      <alignment horizontal="center"/>
    </xf>
    <xf numFmtId="0" fontId="40" fillId="49" borderId="0" xfId="83" applyFill="1" applyBorder="1" applyAlignment="1"/>
    <xf numFmtId="166" fontId="41" fillId="49" borderId="0" xfId="83" applyNumberFormat="1" applyFont="1" applyFill="1" applyAlignment="1">
      <alignment horizontal="center"/>
    </xf>
    <xf numFmtId="0" fontId="40" fillId="49" borderId="0" xfId="83" applyFont="1" applyFill="1" applyBorder="1"/>
    <xf numFmtId="0" fontId="56" fillId="0" borderId="0" xfId="84" applyFont="1" applyFill="1" applyBorder="1" applyAlignment="1">
      <alignment horizontal="center" vertical="center"/>
    </xf>
    <xf numFmtId="0" fontId="57" fillId="0" borderId="0" xfId="83" applyFont="1" applyAlignment="1">
      <alignment horizontal="center"/>
    </xf>
    <xf numFmtId="0" fontId="56" fillId="0" borderId="0" xfId="0" applyFont="1" applyAlignment="1">
      <alignment horizontal="center"/>
    </xf>
    <xf numFmtId="0" fontId="56" fillId="0" borderId="0" xfId="0" applyFont="1" applyAlignment="1" applyProtection="1">
      <alignment horizontal="center"/>
    </xf>
  </cellXfs>
  <cellStyles count="299">
    <cellStyle name="20% - Accent1" xfId="19" builtinId="30" customBuiltin="1"/>
    <cellStyle name="20% - Accent1 2" xfId="89"/>
    <cellStyle name="20% - Accent1 2 2" xfId="90"/>
    <cellStyle name="20% - Accent1 2 2 2" xfId="91"/>
    <cellStyle name="20% - Accent1 2 3" xfId="92"/>
    <cellStyle name="20% - Accent1 3" xfId="93"/>
    <cellStyle name="20% - Accent1 3 2" xfId="94"/>
    <cellStyle name="20% - Accent1 4" xfId="95"/>
    <cellStyle name="20% - Accent1 5" xfId="96"/>
    <cellStyle name="20% - Accent1 6" xfId="97"/>
    <cellStyle name="20% - Accent2" xfId="23" builtinId="34" customBuiltin="1"/>
    <cellStyle name="20% - Accent2 2" xfId="98"/>
    <cellStyle name="20% - Accent2 2 2" xfId="99"/>
    <cellStyle name="20% - Accent2 2 2 2" xfId="100"/>
    <cellStyle name="20% - Accent2 2 3" xfId="101"/>
    <cellStyle name="20% - Accent2 3" xfId="102"/>
    <cellStyle name="20% - Accent2 3 2" xfId="103"/>
    <cellStyle name="20% - Accent2 4" xfId="104"/>
    <cellStyle name="20% - Accent2 5" xfId="105"/>
    <cellStyle name="20% - Accent2 6" xfId="106"/>
    <cellStyle name="20% - Accent3" xfId="27" builtinId="38" customBuiltin="1"/>
    <cellStyle name="20% - Accent3 2" xfId="107"/>
    <cellStyle name="20% - Accent3 2 2" xfId="108"/>
    <cellStyle name="20% - Accent3 2 2 2" xfId="109"/>
    <cellStyle name="20% - Accent3 2 3" xfId="110"/>
    <cellStyle name="20% - Accent3 3" xfId="111"/>
    <cellStyle name="20% - Accent3 3 2" xfId="112"/>
    <cellStyle name="20% - Accent3 4" xfId="113"/>
    <cellStyle name="20% - Accent3 5" xfId="114"/>
    <cellStyle name="20% - Accent3 6" xfId="115"/>
    <cellStyle name="20% - Accent4" xfId="31" builtinId="42" customBuiltin="1"/>
    <cellStyle name="20% - Accent4 2" xfId="116"/>
    <cellStyle name="20% - Accent4 2 2" xfId="117"/>
    <cellStyle name="20% - Accent4 2 2 2" xfId="118"/>
    <cellStyle name="20% - Accent4 2 3" xfId="119"/>
    <cellStyle name="20% - Accent4 3" xfId="120"/>
    <cellStyle name="20% - Accent4 3 2" xfId="121"/>
    <cellStyle name="20% - Accent4 4" xfId="122"/>
    <cellStyle name="20% - Accent4 5" xfId="123"/>
    <cellStyle name="20% - Accent4 6" xfId="124"/>
    <cellStyle name="20% - Accent5" xfId="35" builtinId="46" customBuiltin="1"/>
    <cellStyle name="20% - Accent5 2" xfId="125"/>
    <cellStyle name="20% - Accent5 2 2" xfId="126"/>
    <cellStyle name="20% - Accent5 2 2 2" xfId="127"/>
    <cellStyle name="20% - Accent5 2 3" xfId="128"/>
    <cellStyle name="20% - Accent5 3" xfId="129"/>
    <cellStyle name="20% - Accent5 3 2" xfId="130"/>
    <cellStyle name="20% - Accent5 4" xfId="131"/>
    <cellStyle name="20% - Accent5 5" xfId="132"/>
    <cellStyle name="20% - Accent5 6" xfId="133"/>
    <cellStyle name="20% - Accent6" xfId="39" builtinId="50" customBuiltin="1"/>
    <cellStyle name="20% - Accent6 2" xfId="134"/>
    <cellStyle name="20% - Accent6 2 2" xfId="135"/>
    <cellStyle name="20% - Accent6 2 2 2" xfId="136"/>
    <cellStyle name="20% - Accent6 2 3" xfId="137"/>
    <cellStyle name="20% - Accent6 3" xfId="138"/>
    <cellStyle name="20% - Accent6 3 2" xfId="139"/>
    <cellStyle name="20% - Accent6 4" xfId="140"/>
    <cellStyle name="20% - Accent6 5" xfId="141"/>
    <cellStyle name="20% - Accent6 6" xfId="142"/>
    <cellStyle name="20% - Énfasis1" xfId="42"/>
    <cellStyle name="20% - Énfasis2" xfId="43"/>
    <cellStyle name="20% - Énfasis3" xfId="44"/>
    <cellStyle name="20% - Énfasis4" xfId="45"/>
    <cellStyle name="20% - Énfasis5" xfId="46"/>
    <cellStyle name="20% - Énfasis6" xfId="47"/>
    <cellStyle name="40% - Accent1" xfId="20" builtinId="31" customBuiltin="1"/>
    <cellStyle name="40% - Accent1 2" xfId="143"/>
    <cellStyle name="40% - Accent1 2 2" xfId="144"/>
    <cellStyle name="40% - Accent1 2 2 2" xfId="145"/>
    <cellStyle name="40% - Accent1 2 3" xfId="146"/>
    <cellStyle name="40% - Accent1 3" xfId="147"/>
    <cellStyle name="40% - Accent1 3 2" xfId="148"/>
    <cellStyle name="40% - Accent1 4" xfId="149"/>
    <cellStyle name="40% - Accent1 5" xfId="150"/>
    <cellStyle name="40% - Accent1 6" xfId="151"/>
    <cellStyle name="40% - Accent2" xfId="24" builtinId="35" customBuiltin="1"/>
    <cellStyle name="40% - Accent2 2" xfId="152"/>
    <cellStyle name="40% - Accent2 2 2" xfId="153"/>
    <cellStyle name="40% - Accent2 2 2 2" xfId="154"/>
    <cellStyle name="40% - Accent2 2 3" xfId="155"/>
    <cellStyle name="40% - Accent2 3" xfId="156"/>
    <cellStyle name="40% - Accent2 3 2" xfId="157"/>
    <cellStyle name="40% - Accent2 4" xfId="158"/>
    <cellStyle name="40% - Accent2 5" xfId="159"/>
    <cellStyle name="40% - Accent2 6" xfId="160"/>
    <cellStyle name="40% - Accent3" xfId="28" builtinId="39" customBuiltin="1"/>
    <cellStyle name="40% - Accent3 2" xfId="161"/>
    <cellStyle name="40% - Accent3 2 2" xfId="162"/>
    <cellStyle name="40% - Accent3 2 2 2" xfId="163"/>
    <cellStyle name="40% - Accent3 2 3" xfId="164"/>
    <cellStyle name="40% - Accent3 3" xfId="165"/>
    <cellStyle name="40% - Accent3 3 2" xfId="166"/>
    <cellStyle name="40% - Accent3 4" xfId="167"/>
    <cellStyle name="40% - Accent3 5" xfId="168"/>
    <cellStyle name="40% - Accent3 6" xfId="169"/>
    <cellStyle name="40% - Accent4" xfId="32" builtinId="43" customBuiltin="1"/>
    <cellStyle name="40% - Accent4 2" xfId="170"/>
    <cellStyle name="40% - Accent4 2 2" xfId="171"/>
    <cellStyle name="40% - Accent4 2 2 2" xfId="172"/>
    <cellStyle name="40% - Accent4 2 3" xfId="173"/>
    <cellStyle name="40% - Accent4 3" xfId="174"/>
    <cellStyle name="40% - Accent4 3 2" xfId="175"/>
    <cellStyle name="40% - Accent4 4" xfId="176"/>
    <cellStyle name="40% - Accent4 5" xfId="177"/>
    <cellStyle name="40% - Accent4 6" xfId="178"/>
    <cellStyle name="40% - Accent5" xfId="36" builtinId="47" customBuiltin="1"/>
    <cellStyle name="40% - Accent5 2" xfId="179"/>
    <cellStyle name="40% - Accent5 2 2" xfId="180"/>
    <cellStyle name="40% - Accent5 2 2 2" xfId="181"/>
    <cellStyle name="40% - Accent5 2 3" xfId="182"/>
    <cellStyle name="40% - Accent5 3" xfId="183"/>
    <cellStyle name="40% - Accent5 3 2" xfId="184"/>
    <cellStyle name="40% - Accent5 4" xfId="185"/>
    <cellStyle name="40% - Accent5 5" xfId="186"/>
    <cellStyle name="40% - Accent5 6" xfId="187"/>
    <cellStyle name="40% - Accent6" xfId="40" builtinId="51" customBuiltin="1"/>
    <cellStyle name="40% - Accent6 2" xfId="188"/>
    <cellStyle name="40% - Accent6 2 2" xfId="189"/>
    <cellStyle name="40% - Accent6 2 2 2" xfId="190"/>
    <cellStyle name="40% - Accent6 2 3" xfId="191"/>
    <cellStyle name="40% - Accent6 3" xfId="192"/>
    <cellStyle name="40% - Accent6 3 2" xfId="193"/>
    <cellStyle name="40% - Accent6 4" xfId="194"/>
    <cellStyle name="40% - Accent6 5" xfId="195"/>
    <cellStyle name="40% - Accent6 6" xfId="196"/>
    <cellStyle name="40% - Énfasis1" xfId="48"/>
    <cellStyle name="40% - Énfasis2" xfId="49"/>
    <cellStyle name="40% - Énfasis3" xfId="50"/>
    <cellStyle name="40% - Énfasis4" xfId="51"/>
    <cellStyle name="40% - Énfasis5" xfId="52"/>
    <cellStyle name="40% - Énfasis6" xfId="53"/>
    <cellStyle name="60% - Accent1" xfId="21" builtinId="32" customBuiltin="1"/>
    <cellStyle name="60% - Accent1 2" xfId="197"/>
    <cellStyle name="60% - Accent1 3" xfId="198"/>
    <cellStyle name="60% - Accent2" xfId="25" builtinId="36" customBuiltin="1"/>
    <cellStyle name="60% - Accent2 2" xfId="199"/>
    <cellStyle name="60% - Accent2 3" xfId="200"/>
    <cellStyle name="60% - Accent3" xfId="29" builtinId="40" customBuiltin="1"/>
    <cellStyle name="60% - Accent3 2" xfId="201"/>
    <cellStyle name="60% - Accent3 3" xfId="202"/>
    <cellStyle name="60% - Accent4" xfId="33" builtinId="44" customBuiltin="1"/>
    <cellStyle name="60% - Accent4 2" xfId="203"/>
    <cellStyle name="60% - Accent4 3" xfId="204"/>
    <cellStyle name="60% - Accent5" xfId="37" builtinId="48" customBuiltin="1"/>
    <cellStyle name="60% - Accent5 2" xfId="205"/>
    <cellStyle name="60% - Accent5 3" xfId="206"/>
    <cellStyle name="60% - Accent6" xfId="41" builtinId="52" customBuiltin="1"/>
    <cellStyle name="60% - Accent6 2" xfId="207"/>
    <cellStyle name="60% - Accent6 3" xfId="208"/>
    <cellStyle name="60% - Énfasis1" xfId="54"/>
    <cellStyle name="60% - Énfasis2" xfId="55"/>
    <cellStyle name="60% - Énfasis3" xfId="56"/>
    <cellStyle name="60% - Énfasis4" xfId="57"/>
    <cellStyle name="60% - Énfasis5" xfId="58"/>
    <cellStyle name="60% - Énfasis6" xfId="59"/>
    <cellStyle name="Accent1" xfId="18" builtinId="29" customBuiltin="1"/>
    <cellStyle name="Accent1 2" xfId="209"/>
    <cellStyle name="Accent1 3" xfId="210"/>
    <cellStyle name="Accent2" xfId="22" builtinId="33" customBuiltin="1"/>
    <cellStyle name="Accent2 2" xfId="211"/>
    <cellStyle name="Accent2 3" xfId="212"/>
    <cellStyle name="Accent3" xfId="26" builtinId="37" customBuiltin="1"/>
    <cellStyle name="Accent3 2" xfId="213"/>
    <cellStyle name="Accent3 3" xfId="214"/>
    <cellStyle name="Accent4" xfId="30" builtinId="41" customBuiltin="1"/>
    <cellStyle name="Accent4 2" xfId="215"/>
    <cellStyle name="Accent4 3" xfId="216"/>
    <cellStyle name="Accent5" xfId="34" builtinId="45" customBuiltin="1"/>
    <cellStyle name="Accent5 2" xfId="217"/>
    <cellStyle name="Accent5 3" xfId="218"/>
    <cellStyle name="Accent6" xfId="38" builtinId="49" customBuiltin="1"/>
    <cellStyle name="Accent6 2" xfId="219"/>
    <cellStyle name="Accent6 3" xfId="220"/>
    <cellStyle name="Bad" xfId="8" builtinId="27" customBuiltin="1"/>
    <cellStyle name="Bad 2" xfId="221"/>
    <cellStyle name="Bad 3" xfId="222"/>
    <cellStyle name="Buena" xfId="60"/>
    <cellStyle name="Calculation" xfId="11" builtinId="22" customBuiltin="1"/>
    <cellStyle name="Calculation 2" xfId="223"/>
    <cellStyle name="Calculation 3" xfId="224"/>
    <cellStyle name="Cálculo" xfId="61"/>
    <cellStyle name="Celda de comprobación" xfId="62"/>
    <cellStyle name="Celda vinculada" xfId="63"/>
    <cellStyle name="Check Cell" xfId="13" builtinId="23" customBuiltin="1"/>
    <cellStyle name="Check Cell 2" xfId="225"/>
    <cellStyle name="Check Cell 3" xfId="226"/>
    <cellStyle name="Comma 2" xfId="227"/>
    <cellStyle name="Comma 2 2" xfId="228"/>
    <cellStyle name="Encabezado 4" xfId="64"/>
    <cellStyle name="Énfasis1" xfId="65"/>
    <cellStyle name="Énfasis2" xfId="66"/>
    <cellStyle name="Énfasis3" xfId="67"/>
    <cellStyle name="Énfasis4" xfId="68"/>
    <cellStyle name="Énfasis5" xfId="69"/>
    <cellStyle name="Énfasis6" xfId="70"/>
    <cellStyle name="Entrada" xfId="71"/>
    <cellStyle name="Explanatory Text" xfId="16" builtinId="53" customBuiltin="1"/>
    <cellStyle name="Explanatory Text 2" xfId="229"/>
    <cellStyle name="Explanatory Text 3" xfId="230"/>
    <cellStyle name="Good" xfId="7" builtinId="26" customBuiltin="1"/>
    <cellStyle name="Good 2" xfId="231"/>
    <cellStyle name="Good 3" xfId="232"/>
    <cellStyle name="Heading 1" xfId="3" builtinId="16" customBuiltin="1"/>
    <cellStyle name="Heading 1 2" xfId="233"/>
    <cellStyle name="Heading 1 3" xfId="234"/>
    <cellStyle name="Heading 2" xfId="4" builtinId="17" customBuiltin="1"/>
    <cellStyle name="Heading 2 2" xfId="235"/>
    <cellStyle name="Heading 2 3" xfId="236"/>
    <cellStyle name="Heading 3" xfId="5" builtinId="18" customBuiltin="1"/>
    <cellStyle name="Heading 3 2" xfId="237"/>
    <cellStyle name="Heading 3 3" xfId="238"/>
    <cellStyle name="Heading 4" xfId="6" builtinId="19" customBuiltin="1"/>
    <cellStyle name="Heading 4 2" xfId="239"/>
    <cellStyle name="Heading 4 3" xfId="240"/>
    <cellStyle name="Incorrecto" xfId="72"/>
    <cellStyle name="Input" xfId="9" builtinId="20" customBuiltin="1"/>
    <cellStyle name="Input 2" xfId="241"/>
    <cellStyle name="Input 3" xfId="242"/>
    <cellStyle name="Linked Cell" xfId="12" builtinId="24" customBuiltin="1"/>
    <cellStyle name="Linked Cell 2" xfId="243"/>
    <cellStyle name="Linked Cell 3" xfId="244"/>
    <cellStyle name="Neutral 2" xfId="82"/>
    <cellStyle name="Neutral 3" xfId="73"/>
    <cellStyle name="Normal" xfId="0" builtinId="0"/>
    <cellStyle name="Normal 10" xfId="245"/>
    <cellStyle name="Normal 10 2" xfId="246"/>
    <cellStyle name="Normal 11" xfId="247"/>
    <cellStyle name="Normal 12" xfId="248"/>
    <cellStyle name="Normal 12 2" xfId="296"/>
    <cellStyle name="Normal 13" xfId="86"/>
    <cellStyle name="Normal 2" xfId="83"/>
    <cellStyle name="Normal 2 2" xfId="87"/>
    <cellStyle name="Normal 2 2 2" xfId="88"/>
    <cellStyle name="Normal 2 2 2 2" xfId="295"/>
    <cellStyle name="Normal 2 3" xfId="249"/>
    <cellStyle name="Normal 2 3 2" xfId="250"/>
    <cellStyle name="Normal 2 4" xfId="251"/>
    <cellStyle name="Normal 2 5" xfId="84"/>
    <cellStyle name="Normal 2 6" xfId="297"/>
    <cellStyle name="Normal 3" xfId="85"/>
    <cellStyle name="Normal 3 2" xfId="252"/>
    <cellStyle name="Normal 3 2 2" xfId="253"/>
    <cellStyle name="Normal 3 3" xfId="254"/>
    <cellStyle name="Normal 3 3 2" xfId="255"/>
    <cellStyle name="Normal 3 4" xfId="256"/>
    <cellStyle name="Normal 3 5" xfId="257"/>
    <cellStyle name="Normal 3 6" xfId="294"/>
    <cellStyle name="Normal 4" xfId="258"/>
    <cellStyle name="Normal 4 2" xfId="259"/>
    <cellStyle name="Normal 4 3" xfId="260"/>
    <cellStyle name="Normal 5" xfId="261"/>
    <cellStyle name="Normal 5 2" xfId="262"/>
    <cellStyle name="Normal 6" xfId="263"/>
    <cellStyle name="Normal 6 2" xfId="264"/>
    <cellStyle name="Normal 6 2 2" xfId="265"/>
    <cellStyle name="Normal 6 3" xfId="266"/>
    <cellStyle name="Normal 6 3 2" xfId="267"/>
    <cellStyle name="Normal 6 3 3" xfId="268"/>
    <cellStyle name="Normal 7" xfId="269"/>
    <cellStyle name="Normal 7 2" xfId="270"/>
    <cellStyle name="Normal 8" xfId="271"/>
    <cellStyle name="Normal 8 2" xfId="272"/>
    <cellStyle name="Normal 9" xfId="273"/>
    <cellStyle name="Normal 9 2" xfId="274"/>
    <cellStyle name="Normal 9 3" xfId="275"/>
    <cellStyle name="Normal_Feuil1" xfId="1"/>
    <cellStyle name="Notas" xfId="74"/>
    <cellStyle name="Note" xfId="15" builtinId="10" customBuiltin="1"/>
    <cellStyle name="Note 2" xfId="276"/>
    <cellStyle name="Note 2 2" xfId="277"/>
    <cellStyle name="Note 2 2 2" xfId="278"/>
    <cellStyle name="Note 2 3" xfId="279"/>
    <cellStyle name="Note 3" xfId="280"/>
    <cellStyle name="Note 3 2" xfId="281"/>
    <cellStyle name="Note 3 2 2" xfId="282"/>
    <cellStyle name="Note 3 3" xfId="283"/>
    <cellStyle name="Note 4" xfId="284"/>
    <cellStyle name="Note 5" xfId="285"/>
    <cellStyle name="Note 5 2" xfId="298"/>
    <cellStyle name="Note 6" xfId="286"/>
    <cellStyle name="Output" xfId="10" builtinId="21" customBuiltin="1"/>
    <cellStyle name="Output 2" xfId="287"/>
    <cellStyle name="Output 3" xfId="288"/>
    <cellStyle name="Salida" xfId="75"/>
    <cellStyle name="Texto de advertencia" xfId="76"/>
    <cellStyle name="Texto explicativo" xfId="77"/>
    <cellStyle name="Title" xfId="2" builtinId="15" customBuiltin="1"/>
    <cellStyle name="Title 2" xfId="289"/>
    <cellStyle name="Título" xfId="78"/>
    <cellStyle name="Título 1" xfId="79"/>
    <cellStyle name="Título 2" xfId="80"/>
    <cellStyle name="Título 3" xfId="81"/>
    <cellStyle name="Total" xfId="17" builtinId="25" customBuiltin="1"/>
    <cellStyle name="Total 2" xfId="290"/>
    <cellStyle name="Total 3" xfId="291"/>
    <cellStyle name="Warning Text" xfId="14" builtinId="11" customBuiltin="1"/>
    <cellStyle name="Warning Text 2" xfId="292"/>
    <cellStyle name="Warning Text 3" xfId="29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 b="0">
                <a:latin typeface="Times New Roman" panose="02020603050405020304" pitchFamily="18" charset="0"/>
                <a:cs typeface="Times New Roman" panose="02020603050405020304" pitchFamily="18" charset="0"/>
              </a:rPr>
              <a:t>y values vs Time</a:t>
            </a:r>
          </a:p>
        </c:rich>
      </c:tx>
      <c:layout>
        <c:manualLayout>
          <c:xMode val="edge"/>
          <c:yMode val="edge"/>
          <c:x val="0.24906884936385676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9273781172448812"/>
          <c:y val="7.2141128557760684E-2"/>
          <c:w val="0.73428307837542106"/>
          <c:h val="0.73125917739814683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xVal>
            <c:numRef>
              <c:f>'exp up to known P'!$C$7:$O$7</c:f>
              <c:numCache>
                <c:formatCode>General</c:formatCode>
                <c:ptCount val="13"/>
                <c:pt idx="1">
                  <c:v>0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7</c:v>
                </c:pt>
                <c:pt idx="8">
                  <c:v>9</c:v>
                </c:pt>
                <c:pt idx="9">
                  <c:v>10</c:v>
                </c:pt>
                <c:pt idx="10">
                  <c:v>12</c:v>
                </c:pt>
                <c:pt idx="11">
                  <c:v>15</c:v>
                </c:pt>
              </c:numCache>
            </c:numRef>
          </c:xVal>
          <c:yVal>
            <c:numRef>
              <c:f>'exp up to known P'!$C$8:$O$8</c:f>
              <c:numCache>
                <c:formatCode>0.00</c:formatCode>
                <c:ptCount val="13"/>
                <c:pt idx="1">
                  <c:v>0.14000000000000001</c:v>
                </c:pt>
                <c:pt idx="2">
                  <c:v>0.30655343394904866</c:v>
                </c:pt>
                <c:pt idx="3">
                  <c:v>0.46340755098892961</c:v>
                </c:pt>
                <c:pt idx="4">
                  <c:v>0.61112719536376203</c:v>
                </c:pt>
                <c:pt idx="5">
                  <c:v>0.75024431734965702</c:v>
                </c:pt>
                <c:pt idx="6">
                  <c:v>0.88125988885028683</c:v>
                </c:pt>
                <c:pt idx="7">
                  <c:v>1.1208460953289376</c:v>
                </c:pt>
                <c:pt idx="8">
                  <c:v>1.3333399982103895</c:v>
                </c:pt>
                <c:pt idx="9">
                  <c:v>1.4303987207710844</c:v>
                </c:pt>
                <c:pt idx="10">
                  <c:v>1.6078885479544809</c:v>
                </c:pt>
                <c:pt idx="11">
                  <c:v>1.8372107731418863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ABD-4290-8A18-7A834BFE0D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464832"/>
        <c:axId val="49466752"/>
      </c:scatterChart>
      <c:valAx>
        <c:axId val="494648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Time</a:t>
                </a:r>
              </a:p>
            </c:rich>
          </c:tx>
          <c:layout>
            <c:manualLayout>
              <c:xMode val="edge"/>
              <c:yMode val="edge"/>
              <c:x val="0.42754510931365186"/>
              <c:y val="0.9012018234562784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49466752"/>
        <c:crosses val="autoZero"/>
        <c:crossBetween val="midCat"/>
      </c:valAx>
      <c:valAx>
        <c:axId val="49466752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y values</a:t>
                </a:r>
              </a:p>
            </c:rich>
          </c:tx>
          <c:layout/>
          <c:overlay val="0"/>
        </c:title>
        <c:numFmt formatCode="0.0" sourceLinked="0"/>
        <c:majorTickMark val="out"/>
        <c:minorTickMark val="none"/>
        <c:tickLblPos val="nextTo"/>
        <c:crossAx val="4946483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 b="0">
                <a:latin typeface="Times New Roman" panose="02020603050405020304" pitchFamily="18" charset="0"/>
                <a:cs typeface="Times New Roman" panose="02020603050405020304" pitchFamily="18" charset="0"/>
              </a:rPr>
              <a:t>ln(1-y/P) vs Time</a:t>
            </a:r>
          </a:p>
        </c:rich>
      </c:tx>
      <c:layout>
        <c:manualLayout>
          <c:xMode val="edge"/>
          <c:yMode val="edge"/>
          <c:x val="0.27782688608065681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1544444206054625"/>
          <c:y val="0.24724921080771334"/>
          <c:w val="0.71157644803936293"/>
          <c:h val="0.61430011307066146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xVal>
            <c:numRef>
              <c:f>'exp up to known P'!$C$7:$O$7</c:f>
              <c:numCache>
                <c:formatCode>General</c:formatCode>
                <c:ptCount val="13"/>
                <c:pt idx="1">
                  <c:v>0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7</c:v>
                </c:pt>
                <c:pt idx="8">
                  <c:v>9</c:v>
                </c:pt>
                <c:pt idx="9">
                  <c:v>10</c:v>
                </c:pt>
                <c:pt idx="10">
                  <c:v>12</c:v>
                </c:pt>
                <c:pt idx="11">
                  <c:v>15</c:v>
                </c:pt>
              </c:numCache>
            </c:numRef>
          </c:xVal>
          <c:yVal>
            <c:numRef>
              <c:f>'exp up to known P'!$C$9:$O$9</c:f>
              <c:numCache>
                <c:formatCode>0.00</c:formatCode>
                <c:ptCount val="13"/>
                <c:pt idx="1">
                  <c:v>0</c:v>
                </c:pt>
                <c:pt idx="2">
                  <c:v>-5.9999999999999991E-2</c:v>
                </c:pt>
                <c:pt idx="3">
                  <c:v>-0.12000000000000004</c:v>
                </c:pt>
                <c:pt idx="4">
                  <c:v>-0.18000000000000002</c:v>
                </c:pt>
                <c:pt idx="5">
                  <c:v>-0.23999999999999994</c:v>
                </c:pt>
                <c:pt idx="6">
                  <c:v>-0.3</c:v>
                </c:pt>
                <c:pt idx="7">
                  <c:v>-0.42000000000000004</c:v>
                </c:pt>
                <c:pt idx="8">
                  <c:v>-0.53999999999999981</c:v>
                </c:pt>
                <c:pt idx="9">
                  <c:v>-0.59999999999999987</c:v>
                </c:pt>
                <c:pt idx="10">
                  <c:v>-0.71999999999999986</c:v>
                </c:pt>
                <c:pt idx="11">
                  <c:v>-0.89999999999999969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87C-484E-9085-0A94BFCBCB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512448"/>
        <c:axId val="49514368"/>
      </c:scatterChart>
      <c:valAx>
        <c:axId val="49512448"/>
        <c:scaling>
          <c:orientation val="minMax"/>
        </c:scaling>
        <c:delete val="0"/>
        <c:axPos val="t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Time</a:t>
                </a:r>
              </a:p>
            </c:rich>
          </c:tx>
          <c:layout>
            <c:manualLayout>
              <c:xMode val="edge"/>
              <c:yMode val="edge"/>
              <c:x val="0.47068770695216233"/>
              <c:y val="0.88369070825211171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49514368"/>
        <c:crosses val="max"/>
        <c:crossBetween val="midCat"/>
      </c:valAx>
      <c:valAx>
        <c:axId val="49514368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ln(1-y/P)</a:t>
                </a:r>
              </a:p>
            </c:rich>
          </c:tx>
          <c:layout>
            <c:manualLayout>
              <c:xMode val="edge"/>
              <c:yMode val="edge"/>
              <c:x val="3.3376958670356953E-3"/>
              <c:y val="0.35727412728379715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crossAx val="4951244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 b="0">
                <a:latin typeface="Times New Roman" panose="02020603050405020304" pitchFamily="18" charset="0"/>
                <a:cs typeface="Times New Roman" panose="02020603050405020304" pitchFamily="18" charset="0"/>
              </a:rPr>
              <a:t>y values vs Time</a:t>
            </a:r>
          </a:p>
        </c:rich>
      </c:tx>
      <c:layout>
        <c:manualLayout>
          <c:xMode val="edge"/>
          <c:yMode val="edge"/>
          <c:x val="0.24906884936385676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9273781172448812"/>
          <c:y val="7.2141128557760684E-2"/>
          <c:w val="0.73428307837542106"/>
          <c:h val="0.73125917739814683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xVal>
            <c:numRef>
              <c:f>'exp dn to known P'!$C$7:$O$7</c:f>
              <c:numCache>
                <c:formatCode>General</c:formatCode>
                <c:ptCount val="13"/>
                <c:pt idx="1">
                  <c:v>0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7</c:v>
                </c:pt>
                <c:pt idx="8">
                  <c:v>9</c:v>
                </c:pt>
                <c:pt idx="9">
                  <c:v>10</c:v>
                </c:pt>
                <c:pt idx="10">
                  <c:v>12</c:v>
                </c:pt>
                <c:pt idx="11">
                  <c:v>15</c:v>
                </c:pt>
              </c:numCache>
            </c:numRef>
          </c:xVal>
          <c:yVal>
            <c:numRef>
              <c:f>'exp dn to known P'!$C$8:$O$8</c:f>
              <c:numCache>
                <c:formatCode>0.00</c:formatCode>
                <c:ptCount val="13"/>
                <c:pt idx="1">
                  <c:v>3</c:v>
                </c:pt>
                <c:pt idx="2">
                  <c:v>2.258740111149713</c:v>
                </c:pt>
                <c:pt idx="3">
                  <c:v>1.7096012792289152</c:v>
                </c:pt>
                <c:pt idx="4">
                  <c:v>1.3027892268581134</c:v>
                </c:pt>
                <c:pt idx="5">
                  <c:v>1.001415446068898</c:v>
                </c:pt>
                <c:pt idx="6">
                  <c:v>0.77815225802450927</c:v>
                </c:pt>
                <c:pt idx="7">
                  <c:v>0.49022538480352823</c:v>
                </c:pt>
                <c:pt idx="8">
                  <c:v>0.33220776643568439</c:v>
                </c:pt>
                <c:pt idx="9">
                  <c:v>0.28239101553209089</c:v>
                </c:pt>
                <c:pt idx="10">
                  <c:v>0.21814584619925675</c:v>
                </c:pt>
                <c:pt idx="11">
                  <c:v>0.17177173009937302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353-4736-A35E-0A9266826E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464832"/>
        <c:axId val="49466752"/>
      </c:scatterChart>
      <c:valAx>
        <c:axId val="494648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Time</a:t>
                </a:r>
              </a:p>
            </c:rich>
          </c:tx>
          <c:layout>
            <c:manualLayout>
              <c:xMode val="edge"/>
              <c:yMode val="edge"/>
              <c:x val="0.42754510931365186"/>
              <c:y val="0.9012018234562784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49466752"/>
        <c:crosses val="autoZero"/>
        <c:crossBetween val="midCat"/>
      </c:valAx>
      <c:valAx>
        <c:axId val="49466752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y values</a:t>
                </a:r>
              </a:p>
            </c:rich>
          </c:tx>
          <c:layout/>
          <c:overlay val="0"/>
        </c:title>
        <c:numFmt formatCode="0.0" sourceLinked="0"/>
        <c:majorTickMark val="out"/>
        <c:minorTickMark val="none"/>
        <c:tickLblPos val="nextTo"/>
        <c:crossAx val="4946483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 b="0">
                <a:latin typeface="Times New Roman" panose="02020603050405020304" pitchFamily="18" charset="0"/>
                <a:cs typeface="Times New Roman" panose="02020603050405020304" pitchFamily="18" charset="0"/>
              </a:rPr>
              <a:t>y-P vs Time (log scale)</a:t>
            </a:r>
          </a:p>
        </c:rich>
      </c:tx>
      <c:layout>
        <c:manualLayout>
          <c:xMode val="edge"/>
          <c:yMode val="edge"/>
          <c:x val="0.27782688608065681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1544444206054625"/>
          <c:y val="0.24724921080771334"/>
          <c:w val="0.71157644803936293"/>
          <c:h val="0.61430011307066146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xVal>
            <c:numRef>
              <c:f>'exp dn to known P'!$C$7:$O$7</c:f>
              <c:numCache>
                <c:formatCode>General</c:formatCode>
                <c:ptCount val="13"/>
                <c:pt idx="1">
                  <c:v>0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7</c:v>
                </c:pt>
                <c:pt idx="8">
                  <c:v>9</c:v>
                </c:pt>
                <c:pt idx="9">
                  <c:v>10</c:v>
                </c:pt>
                <c:pt idx="10">
                  <c:v>12</c:v>
                </c:pt>
                <c:pt idx="11">
                  <c:v>15</c:v>
                </c:pt>
              </c:numCache>
            </c:numRef>
          </c:xVal>
          <c:yVal>
            <c:numRef>
              <c:f>'exp dn to known P'!$C$9:$O$9</c:f>
              <c:numCache>
                <c:formatCode>0.00</c:formatCode>
                <c:ptCount val="13"/>
                <c:pt idx="1">
                  <c:v>2.86</c:v>
                </c:pt>
                <c:pt idx="2">
                  <c:v>2.1187401111497128</c:v>
                </c:pt>
                <c:pt idx="3">
                  <c:v>1.5696012792289151</c:v>
                </c:pt>
                <c:pt idx="4">
                  <c:v>1.1627892268581133</c:v>
                </c:pt>
                <c:pt idx="5">
                  <c:v>0.86141544606889797</c:v>
                </c:pt>
                <c:pt idx="6">
                  <c:v>0.63815225802450926</c:v>
                </c:pt>
                <c:pt idx="7">
                  <c:v>0.35022538480352822</c:v>
                </c:pt>
                <c:pt idx="8">
                  <c:v>0.19220776643568438</c:v>
                </c:pt>
                <c:pt idx="9">
                  <c:v>0.14239101553209088</c:v>
                </c:pt>
                <c:pt idx="10">
                  <c:v>7.8145846199256741E-2</c:v>
                </c:pt>
                <c:pt idx="11">
                  <c:v>3.1771730099373008E-2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871-4C67-8AAC-0FCCBCE0F0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512448"/>
        <c:axId val="49514368"/>
      </c:scatterChart>
      <c:valAx>
        <c:axId val="49512448"/>
        <c:scaling>
          <c:orientation val="minMax"/>
        </c:scaling>
        <c:delete val="0"/>
        <c:axPos val="t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Time</a:t>
                </a:r>
              </a:p>
            </c:rich>
          </c:tx>
          <c:layout>
            <c:manualLayout>
              <c:xMode val="edge"/>
              <c:yMode val="edge"/>
              <c:x val="0.47068770695216233"/>
              <c:y val="0.88369070825211171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49514368"/>
        <c:crosses val="max"/>
        <c:crossBetween val="midCat"/>
      </c:valAx>
      <c:valAx>
        <c:axId val="49514368"/>
        <c:scaling>
          <c:logBase val="10"/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endParaRPr lang="en-US"/>
              </a:p>
              <a:p>
                <a:pPr>
                  <a:defRPr/>
                </a:pPr>
                <a:r>
                  <a:rPr lang="en-US"/>
                  <a:t>y-P</a:t>
                </a:r>
              </a:p>
            </c:rich>
          </c:tx>
          <c:layout>
            <c:manualLayout>
              <c:xMode val="edge"/>
              <c:yMode val="edge"/>
              <c:x val="3.3376958670356953E-3"/>
              <c:y val="0.35727412728379715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crossAx val="4951244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baseline="0"/>
              <a:t>Fit by Monoexponential and Plateau</a:t>
            </a:r>
            <a:endParaRPr lang="en-US"/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1"/>
          <c:order val="0"/>
          <c:spPr>
            <a:ln w="28575">
              <a:noFill/>
            </a:ln>
          </c:spPr>
          <c:xVal>
            <c:numRef>
              <c:f>'exp up to unknown P'!$D$8:$O$8</c:f>
              <c:numCache>
                <c:formatCode>General</c:formatCode>
                <c:ptCount val="12"/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7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</c:numCache>
            </c:numRef>
          </c:xVal>
          <c:yVal>
            <c:numRef>
              <c:f>'exp up to unknown P'!$D$10:$O$10</c:f>
              <c:numCache>
                <c:formatCode>General</c:formatCode>
                <c:ptCount val="12"/>
                <c:pt idx="1">
                  <c:v>0.53999999999999992</c:v>
                </c:pt>
                <c:pt idx="2">
                  <c:v>1.6700000000000002</c:v>
                </c:pt>
                <c:pt idx="3">
                  <c:v>3.5300000000000002</c:v>
                </c:pt>
                <c:pt idx="4">
                  <c:v>3.9600000000000004</c:v>
                </c:pt>
                <c:pt idx="5">
                  <c:v>4.6899999999999995</c:v>
                </c:pt>
                <c:pt idx="6">
                  <c:v>5.54</c:v>
                </c:pt>
                <c:pt idx="7">
                  <c:v>6.1499999999999995</c:v>
                </c:pt>
                <c:pt idx="8">
                  <c:v>6.6999999999999993</c:v>
                </c:pt>
                <c:pt idx="9">
                  <c:v>7</c:v>
                </c:pt>
                <c:pt idx="10">
                  <c:v>6.79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438-42F2-ACDB-23BBC7A10848}"/>
            </c:ext>
          </c:extLst>
        </c:ser>
        <c:ser>
          <c:idx val="0"/>
          <c:order val="1"/>
          <c:spPr>
            <a:ln w="28575">
              <a:solidFill>
                <a:schemeClr val="accent1"/>
              </a:solidFill>
            </a:ln>
          </c:spPr>
          <c:marker>
            <c:symbol val="none"/>
          </c:marker>
          <c:xVal>
            <c:numRef>
              <c:f>'exp up to unknown P'!$D$8:$O$8</c:f>
              <c:numCache>
                <c:formatCode>General</c:formatCode>
                <c:ptCount val="12"/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7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</c:numCache>
            </c:numRef>
          </c:xVal>
          <c:yVal>
            <c:numRef>
              <c:f>'exp up to unknown P'!$D$58:$O$58</c:f>
              <c:numCache>
                <c:formatCode>General</c:formatCode>
                <c:ptCount val="12"/>
                <c:pt idx="1">
                  <c:v>0.51501995945726176</c:v>
                </c:pt>
                <c:pt idx="2">
                  <c:v>1.9553728410820534</c:v>
                </c:pt>
                <c:pt idx="3">
                  <c:v>3.0951051732577755</c:v>
                </c:pt>
                <c:pt idx="4">
                  <c:v>3.996960409969895</c:v>
                </c:pt>
                <c:pt idx="5">
                  <c:v>4.7105866229180009</c:v>
                </c:pt>
                <c:pt idx="6">
                  <c:v>5.7220959716158477</c:v>
                </c:pt>
                <c:pt idx="7">
                  <c:v>6.3554372970258886</c:v>
                </c:pt>
                <c:pt idx="8">
                  <c:v>6.5768184312194675</c:v>
                </c:pt>
                <c:pt idx="9">
                  <c:v>6.7519944173219359</c:v>
                </c:pt>
                <c:pt idx="10">
                  <c:v>6.8906088761318687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438-42F2-ACDB-23BBC7A108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5631232"/>
        <c:axId val="115650560"/>
      </c:scatterChart>
      <c:valAx>
        <c:axId val="1156312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sz="1200"/>
                  <a:t>Time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15650560"/>
        <c:crosses val="autoZero"/>
        <c:crossBetween val="midCat"/>
      </c:valAx>
      <c:valAx>
        <c:axId val="115650560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sz="1200"/>
                  <a:t>y values (less background)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1563123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60960</xdr:colOff>
      <xdr:row>10</xdr:row>
      <xdr:rowOff>25400</xdr:rowOff>
    </xdr:from>
    <xdr:to>
      <xdr:col>4</xdr:col>
      <xdr:colOff>368300</xdr:colOff>
      <xdr:row>23</xdr:row>
      <xdr:rowOff>133350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63500</xdr:colOff>
      <xdr:row>10</xdr:row>
      <xdr:rowOff>25400</xdr:rowOff>
    </xdr:from>
    <xdr:to>
      <xdr:col>9</xdr:col>
      <xdr:colOff>604520</xdr:colOff>
      <xdr:row>23</xdr:row>
      <xdr:rowOff>120650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60960</xdr:colOff>
      <xdr:row>10</xdr:row>
      <xdr:rowOff>25400</xdr:rowOff>
    </xdr:from>
    <xdr:to>
      <xdr:col>4</xdr:col>
      <xdr:colOff>368300</xdr:colOff>
      <xdr:row>23</xdr:row>
      <xdr:rowOff>133350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63500</xdr:colOff>
      <xdr:row>10</xdr:row>
      <xdr:rowOff>25400</xdr:rowOff>
    </xdr:from>
    <xdr:to>
      <xdr:col>9</xdr:col>
      <xdr:colOff>604520</xdr:colOff>
      <xdr:row>23</xdr:row>
      <xdr:rowOff>120650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63</xdr:row>
      <xdr:rowOff>0</xdr:rowOff>
    </xdr:from>
    <xdr:to>
      <xdr:col>9</xdr:col>
      <xdr:colOff>195580</xdr:colOff>
      <xdr:row>81</xdr:row>
      <xdr:rowOff>76200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29"/>
  <sheetViews>
    <sheetView tabSelected="1" zoomScaleNormal="100" workbookViewId="0">
      <selection activeCell="I25" sqref="I25"/>
    </sheetView>
  </sheetViews>
  <sheetFormatPr defaultColWidth="9.08984375" defaultRowHeight="12.5" x14ac:dyDescent="0.25"/>
  <cols>
    <col min="1" max="1" width="15.36328125" style="43" customWidth="1"/>
    <col min="2" max="12" width="9.1796875" style="43" customWidth="1"/>
    <col min="13" max="16384" width="9.08984375" style="43"/>
  </cols>
  <sheetData>
    <row r="1" spans="1:14" s="8" customFormat="1" ht="14.5" x14ac:dyDescent="0.35">
      <c r="A1" s="8" t="s">
        <v>72</v>
      </c>
    </row>
    <row r="2" spans="1:14" s="8" customFormat="1" ht="14.5" x14ac:dyDescent="0.35">
      <c r="A2" s="8" t="s">
        <v>71</v>
      </c>
      <c r="C2" s="49" t="s">
        <v>70</v>
      </c>
      <c r="D2" s="49" t="s">
        <v>70</v>
      </c>
      <c r="G2" s="49" t="s">
        <v>70</v>
      </c>
      <c r="H2" s="49" t="s">
        <v>70</v>
      </c>
    </row>
    <row r="3" spans="1:14" s="14" customFormat="1" ht="14.5" x14ac:dyDescent="0.35">
      <c r="A3" s="8" t="s">
        <v>69</v>
      </c>
      <c r="B3" s="13"/>
      <c r="C3" s="49" t="s">
        <v>48</v>
      </c>
      <c r="D3" s="49" t="s">
        <v>48</v>
      </c>
      <c r="E3" s="8"/>
      <c r="F3" s="8"/>
      <c r="G3" s="49" t="s">
        <v>48</v>
      </c>
      <c r="H3" s="49" t="s">
        <v>48</v>
      </c>
      <c r="I3" s="12"/>
      <c r="J3" s="12"/>
      <c r="K3" s="8"/>
    </row>
    <row r="4" spans="1:14" s="14" customFormat="1" ht="14.5" x14ac:dyDescent="0.35">
      <c r="A4" s="12"/>
      <c r="B4" s="13"/>
      <c r="C4" s="49" t="s">
        <v>23</v>
      </c>
      <c r="D4" s="49" t="s">
        <v>23</v>
      </c>
      <c r="E4" s="8"/>
      <c r="F4" s="8"/>
      <c r="G4" s="49" t="s">
        <v>23</v>
      </c>
      <c r="H4" s="49" t="s">
        <v>23</v>
      </c>
      <c r="I4" s="12"/>
      <c r="J4" s="12"/>
      <c r="K4" s="8"/>
    </row>
    <row r="5" spans="1:14" ht="14.5" x14ac:dyDescent="0.35">
      <c r="A5" s="43" t="s">
        <v>49</v>
      </c>
      <c r="B5" s="15" t="s">
        <v>73</v>
      </c>
      <c r="C5" s="49" t="s">
        <v>22</v>
      </c>
      <c r="D5" s="49" t="s">
        <v>22</v>
      </c>
      <c r="E5" s="8"/>
      <c r="F5" s="8"/>
      <c r="G5" s="49" t="s">
        <v>22</v>
      </c>
      <c r="H5" s="49" t="s">
        <v>22</v>
      </c>
      <c r="I5" s="79" t="s">
        <v>74</v>
      </c>
      <c r="J5" s="80" t="s">
        <v>78</v>
      </c>
      <c r="K5" s="79" t="s">
        <v>75</v>
      </c>
      <c r="L5" s="80" t="s">
        <v>79</v>
      </c>
      <c r="M5" s="81" t="s">
        <v>76</v>
      </c>
      <c r="N5" s="82" t="s">
        <v>77</v>
      </c>
    </row>
    <row r="6" spans="1:14" ht="15.5" x14ac:dyDescent="0.35">
      <c r="A6" s="43" t="s">
        <v>50</v>
      </c>
      <c r="B6" s="20"/>
      <c r="C6" s="68">
        <v>0</v>
      </c>
      <c r="D6" s="68">
        <v>0.5</v>
      </c>
      <c r="E6" s="68">
        <v>1</v>
      </c>
      <c r="F6" s="68">
        <v>2</v>
      </c>
      <c r="G6" s="68">
        <v>5</v>
      </c>
      <c r="H6" s="68">
        <v>8</v>
      </c>
      <c r="I6" s="67"/>
      <c r="J6" s="67"/>
      <c r="K6" s="46"/>
      <c r="L6" s="55"/>
    </row>
    <row r="7" spans="1:14" ht="14.5" x14ac:dyDescent="0.3">
      <c r="A7" s="43" t="s">
        <v>51</v>
      </c>
      <c r="B7" s="66"/>
      <c r="C7" s="65">
        <v>0.14000000000000001</v>
      </c>
      <c r="D7" s="65">
        <v>0.30655343394904866</v>
      </c>
      <c r="E7" s="65">
        <v>0.46340755098892961</v>
      </c>
      <c r="F7" s="65">
        <v>1.4303987207710844</v>
      </c>
      <c r="G7" s="65">
        <v>1.6078885479544809</v>
      </c>
      <c r="H7" s="65">
        <v>1.8372107731418863</v>
      </c>
      <c r="I7" s="67">
        <f>IF(COUNT(C7:H7)&gt;1,0.5*(SUMPRODUCT(C7:G7,D$6:H$6)-SUMPRODUCT(D7:H7,C$6:G$6)+H7*H$6-C7*C$6)," ")</f>
        <v>10.976111625334662</v>
      </c>
      <c r="J7" s="67">
        <f>IF(I7=" "," ",I7/(H$6-C$6))</f>
        <v>1.3720139531668327</v>
      </c>
      <c r="K7" s="46" t="str">
        <f>IF(I7=" "," ",IF(ISNUMBER(B7),I7-B7*(H6-C6)," "))</f>
        <v xml:space="preserve"> </v>
      </c>
      <c r="L7" s="60" t="str">
        <f>IF(K7=" "," ",J7-B7)</f>
        <v xml:space="preserve"> </v>
      </c>
      <c r="M7" s="19">
        <f>IF(COUNT(C7:H7)&gt;1,MAX(C7:H7)," ")</f>
        <v>1.8372107731418863</v>
      </c>
      <c r="N7" s="43" t="str">
        <f>IF(M7=" "," ",IF(ISNUMBER(B7),M7-B7," "))</f>
        <v xml:space="preserve"> </v>
      </c>
    </row>
    <row r="8" spans="1:14" ht="14.5" x14ac:dyDescent="0.25">
      <c r="A8" s="43" t="s">
        <v>52</v>
      </c>
      <c r="B8" s="69"/>
      <c r="C8" s="69"/>
      <c r="D8" s="69"/>
      <c r="E8" s="45"/>
      <c r="F8" s="44"/>
      <c r="G8" s="44"/>
      <c r="H8" s="44"/>
      <c r="I8" s="67" t="str">
        <f t="shared" ref="I8:I22" si="0">IF(COUNT(C8:H8)&gt;1,0.5*(SUMPRODUCT(C8:G8,D$6:H$6)-SUMPRODUCT(D8:H8,C$6:G$6)+H8*H$6-C8*C$6)," ")</f>
        <v xml:space="preserve"> </v>
      </c>
      <c r="J8" s="67" t="str">
        <f t="shared" ref="J8:J22" si="1">IF(I8=" "," ",I8/(H$6-C$6))</f>
        <v xml:space="preserve"> </v>
      </c>
      <c r="K8" s="46" t="str">
        <f t="shared" ref="K8:K22" si="2">IF(I8=" "," ",IF(ISNUMBER(B8),I8-B8*(H7-C7)," "))</f>
        <v xml:space="preserve"> </v>
      </c>
      <c r="L8" s="60" t="str">
        <f t="shared" ref="L8:L22" si="3">IF(K8=" "," ",J8-B8)</f>
        <v xml:space="preserve"> </v>
      </c>
      <c r="M8" s="19" t="str">
        <f t="shared" ref="M8:M22" si="4">IF(COUNT(C8:H8)&gt;1,MAX(C8:H8)," ")</f>
        <v xml:space="preserve"> </v>
      </c>
      <c r="N8" s="43" t="str">
        <f t="shared" ref="N8:N22" si="5">IF(M8=" "," ",IF(ISNUMBER(B8),M8-B8," "))</f>
        <v xml:space="preserve"> </v>
      </c>
    </row>
    <row r="9" spans="1:14" ht="14.5" x14ac:dyDescent="0.25">
      <c r="A9" s="43" t="s">
        <v>53</v>
      </c>
      <c r="B9" s="44"/>
      <c r="C9" s="44"/>
      <c r="D9" s="44"/>
      <c r="E9" s="44"/>
      <c r="F9" s="44"/>
      <c r="G9" s="44"/>
      <c r="H9" s="44"/>
      <c r="I9" s="67" t="str">
        <f t="shared" si="0"/>
        <v xml:space="preserve"> </v>
      </c>
      <c r="J9" s="67" t="str">
        <f t="shared" si="1"/>
        <v xml:space="preserve"> </v>
      </c>
      <c r="K9" s="46" t="str">
        <f t="shared" si="2"/>
        <v xml:space="preserve"> </v>
      </c>
      <c r="L9" s="60" t="str">
        <f t="shared" si="3"/>
        <v xml:space="preserve"> </v>
      </c>
      <c r="M9" s="19" t="str">
        <f t="shared" si="4"/>
        <v xml:space="preserve"> </v>
      </c>
      <c r="N9" s="43" t="str">
        <f t="shared" si="5"/>
        <v xml:space="preserve"> </v>
      </c>
    </row>
    <row r="10" spans="1:14" s="46" customFormat="1" ht="14.5" x14ac:dyDescent="0.35">
      <c r="A10" s="43" t="s">
        <v>54</v>
      </c>
      <c r="B10" s="70"/>
      <c r="C10" s="73"/>
      <c r="D10" s="74"/>
      <c r="E10" s="73"/>
      <c r="F10" s="74"/>
      <c r="G10" s="74"/>
      <c r="H10" s="74"/>
      <c r="I10" s="67" t="str">
        <f t="shared" si="0"/>
        <v xml:space="preserve"> </v>
      </c>
      <c r="J10" s="67" t="str">
        <f t="shared" si="1"/>
        <v xml:space="preserve"> </v>
      </c>
      <c r="K10" s="46" t="str">
        <f t="shared" si="2"/>
        <v xml:space="preserve"> </v>
      </c>
      <c r="L10" s="60" t="str">
        <f t="shared" si="3"/>
        <v xml:space="preserve"> </v>
      </c>
      <c r="M10" s="19" t="str">
        <f t="shared" si="4"/>
        <v xml:space="preserve"> </v>
      </c>
      <c r="N10" s="43" t="str">
        <f t="shared" si="5"/>
        <v xml:space="preserve"> </v>
      </c>
    </row>
    <row r="11" spans="1:14" s="46" customFormat="1" ht="14.5" x14ac:dyDescent="0.35">
      <c r="A11" s="43" t="s">
        <v>55</v>
      </c>
      <c r="B11" s="70"/>
      <c r="C11" s="73"/>
      <c r="D11" s="74"/>
      <c r="E11" s="73"/>
      <c r="F11" s="74"/>
      <c r="G11" s="74"/>
      <c r="H11" s="74"/>
      <c r="I11" s="67" t="str">
        <f t="shared" si="0"/>
        <v xml:space="preserve"> </v>
      </c>
      <c r="J11" s="67" t="str">
        <f t="shared" si="1"/>
        <v xml:space="preserve"> </v>
      </c>
      <c r="K11" s="46" t="str">
        <f t="shared" si="2"/>
        <v xml:space="preserve"> </v>
      </c>
      <c r="L11" s="60" t="str">
        <f t="shared" si="3"/>
        <v xml:space="preserve"> </v>
      </c>
      <c r="M11" s="19" t="str">
        <f t="shared" si="4"/>
        <v xml:space="preserve"> </v>
      </c>
      <c r="N11" s="43" t="str">
        <f t="shared" si="5"/>
        <v xml:space="preserve"> </v>
      </c>
    </row>
    <row r="12" spans="1:14" s="46" customFormat="1" ht="14.5" x14ac:dyDescent="0.35">
      <c r="A12" s="43" t="s">
        <v>56</v>
      </c>
      <c r="B12" s="70"/>
      <c r="C12" s="73"/>
      <c r="D12" s="74"/>
      <c r="E12" s="73"/>
      <c r="F12" s="74"/>
      <c r="G12" s="74"/>
      <c r="H12" s="74"/>
      <c r="I12" s="67" t="str">
        <f t="shared" si="0"/>
        <v xml:space="preserve"> </v>
      </c>
      <c r="J12" s="67" t="str">
        <f t="shared" si="1"/>
        <v xml:space="preserve"> </v>
      </c>
      <c r="K12" s="46" t="str">
        <f t="shared" si="2"/>
        <v xml:space="preserve"> </v>
      </c>
      <c r="L12" s="60" t="str">
        <f t="shared" si="3"/>
        <v xml:space="preserve"> </v>
      </c>
      <c r="M12" s="19" t="str">
        <f t="shared" si="4"/>
        <v xml:space="preserve"> </v>
      </c>
      <c r="N12" s="43" t="str">
        <f t="shared" si="5"/>
        <v xml:space="preserve"> </v>
      </c>
    </row>
    <row r="13" spans="1:14" ht="14.5" x14ac:dyDescent="0.35">
      <c r="A13" s="43" t="s">
        <v>57</v>
      </c>
      <c r="B13" s="70"/>
      <c r="C13" s="73"/>
      <c r="D13" s="74"/>
      <c r="E13" s="73"/>
      <c r="F13" s="44"/>
      <c r="G13" s="44"/>
      <c r="H13" s="44"/>
      <c r="I13" s="67" t="str">
        <f t="shared" si="0"/>
        <v xml:space="preserve"> </v>
      </c>
      <c r="J13" s="67" t="str">
        <f t="shared" si="1"/>
        <v xml:space="preserve"> </v>
      </c>
      <c r="K13" s="46" t="str">
        <f t="shared" si="2"/>
        <v xml:space="preserve"> </v>
      </c>
      <c r="L13" s="60" t="str">
        <f t="shared" si="3"/>
        <v xml:space="preserve"> </v>
      </c>
      <c r="M13" s="19" t="str">
        <f t="shared" si="4"/>
        <v xml:space="preserve"> </v>
      </c>
      <c r="N13" s="43" t="str">
        <f t="shared" si="5"/>
        <v xml:space="preserve"> </v>
      </c>
    </row>
    <row r="14" spans="1:14" ht="14.5" x14ac:dyDescent="0.35">
      <c r="A14" s="43" t="s">
        <v>58</v>
      </c>
      <c r="B14" s="70"/>
      <c r="C14" s="73"/>
      <c r="D14" s="75"/>
      <c r="E14" s="73"/>
      <c r="F14" s="44"/>
      <c r="G14" s="44"/>
      <c r="H14" s="44"/>
      <c r="I14" s="67" t="str">
        <f t="shared" si="0"/>
        <v xml:space="preserve"> </v>
      </c>
      <c r="J14" s="67" t="str">
        <f t="shared" si="1"/>
        <v xml:space="preserve"> </v>
      </c>
      <c r="K14" s="46" t="str">
        <f t="shared" si="2"/>
        <v xml:space="preserve"> </v>
      </c>
      <c r="L14" s="60" t="str">
        <f t="shared" si="3"/>
        <v xml:space="preserve"> </v>
      </c>
      <c r="M14" s="19" t="str">
        <f t="shared" si="4"/>
        <v xml:space="preserve"> </v>
      </c>
      <c r="N14" s="43" t="str">
        <f t="shared" si="5"/>
        <v xml:space="preserve"> </v>
      </c>
    </row>
    <row r="15" spans="1:14" ht="14.5" x14ac:dyDescent="0.35">
      <c r="A15" s="43" t="s">
        <v>59</v>
      </c>
      <c r="B15" s="70"/>
      <c r="C15" s="73"/>
      <c r="D15" s="76"/>
      <c r="E15" s="73"/>
      <c r="F15" s="44"/>
      <c r="G15" s="44"/>
      <c r="H15" s="44"/>
      <c r="I15" s="67" t="str">
        <f t="shared" si="0"/>
        <v xml:space="preserve"> </v>
      </c>
      <c r="J15" s="67" t="str">
        <f t="shared" si="1"/>
        <v xml:space="preserve"> </v>
      </c>
      <c r="K15" s="46" t="str">
        <f t="shared" si="2"/>
        <v xml:space="preserve"> </v>
      </c>
      <c r="L15" s="60" t="str">
        <f t="shared" si="3"/>
        <v xml:space="preserve"> </v>
      </c>
      <c r="M15" s="19" t="str">
        <f t="shared" si="4"/>
        <v xml:space="preserve"> </v>
      </c>
      <c r="N15" s="43" t="str">
        <f t="shared" si="5"/>
        <v xml:space="preserve"> </v>
      </c>
    </row>
    <row r="16" spans="1:14" ht="14.5" x14ac:dyDescent="0.35">
      <c r="A16" s="43" t="s">
        <v>60</v>
      </c>
      <c r="B16" s="70"/>
      <c r="C16" s="73"/>
      <c r="D16" s="76"/>
      <c r="E16" s="73"/>
      <c r="F16" s="44"/>
      <c r="G16" s="44"/>
      <c r="H16" s="44"/>
      <c r="I16" s="67" t="str">
        <f t="shared" si="0"/>
        <v xml:space="preserve"> </v>
      </c>
      <c r="J16" s="67" t="str">
        <f t="shared" si="1"/>
        <v xml:space="preserve"> </v>
      </c>
      <c r="K16" s="46" t="str">
        <f t="shared" si="2"/>
        <v xml:space="preserve"> </v>
      </c>
      <c r="L16" s="60" t="str">
        <f t="shared" si="3"/>
        <v xml:space="preserve"> </v>
      </c>
      <c r="M16" s="19" t="str">
        <f t="shared" si="4"/>
        <v xml:space="preserve"> </v>
      </c>
      <c r="N16" s="43" t="str">
        <f t="shared" si="5"/>
        <v xml:space="preserve"> </v>
      </c>
    </row>
    <row r="17" spans="1:14" ht="14.5" x14ac:dyDescent="0.35">
      <c r="A17" s="43" t="s">
        <v>61</v>
      </c>
      <c r="B17" s="70"/>
      <c r="C17" s="73"/>
      <c r="D17" s="76"/>
      <c r="E17" s="73"/>
      <c r="F17" s="44"/>
      <c r="G17" s="44"/>
      <c r="H17" s="44"/>
      <c r="I17" s="67" t="str">
        <f t="shared" si="0"/>
        <v xml:space="preserve"> </v>
      </c>
      <c r="J17" s="67" t="str">
        <f t="shared" si="1"/>
        <v xml:space="preserve"> </v>
      </c>
      <c r="K17" s="46" t="str">
        <f t="shared" si="2"/>
        <v xml:space="preserve"> </v>
      </c>
      <c r="L17" s="60" t="str">
        <f t="shared" si="3"/>
        <v xml:space="preserve"> </v>
      </c>
      <c r="M17" s="19" t="str">
        <f t="shared" si="4"/>
        <v xml:space="preserve"> </v>
      </c>
      <c r="N17" s="43" t="str">
        <f t="shared" si="5"/>
        <v xml:space="preserve"> </v>
      </c>
    </row>
    <row r="18" spans="1:14" ht="14.5" x14ac:dyDescent="0.35">
      <c r="A18" s="43" t="s">
        <v>62</v>
      </c>
      <c r="B18" s="70"/>
      <c r="C18" s="73"/>
      <c r="D18" s="76"/>
      <c r="E18" s="73"/>
      <c r="F18" s="44"/>
      <c r="G18" s="44"/>
      <c r="H18" s="44"/>
      <c r="I18" s="67" t="str">
        <f t="shared" si="0"/>
        <v xml:space="preserve"> </v>
      </c>
      <c r="J18" s="67" t="str">
        <f t="shared" si="1"/>
        <v xml:space="preserve"> </v>
      </c>
      <c r="K18" s="46" t="str">
        <f t="shared" si="2"/>
        <v xml:space="preserve"> </v>
      </c>
      <c r="L18" s="60" t="str">
        <f t="shared" si="3"/>
        <v xml:space="preserve"> </v>
      </c>
      <c r="M18" s="19" t="str">
        <f t="shared" si="4"/>
        <v xml:space="preserve"> </v>
      </c>
      <c r="N18" s="43" t="str">
        <f t="shared" si="5"/>
        <v xml:space="preserve"> </v>
      </c>
    </row>
    <row r="19" spans="1:14" ht="14.5" x14ac:dyDescent="0.35">
      <c r="A19" s="43" t="s">
        <v>63</v>
      </c>
      <c r="B19" s="70"/>
      <c r="C19" s="73"/>
      <c r="D19" s="76"/>
      <c r="E19" s="73"/>
      <c r="F19" s="44"/>
      <c r="G19" s="44"/>
      <c r="H19" s="44"/>
      <c r="I19" s="67" t="str">
        <f t="shared" si="0"/>
        <v xml:space="preserve"> </v>
      </c>
      <c r="J19" s="67" t="str">
        <f t="shared" si="1"/>
        <v xml:space="preserve"> </v>
      </c>
      <c r="K19" s="46" t="str">
        <f t="shared" si="2"/>
        <v xml:space="preserve"> </v>
      </c>
      <c r="L19" s="60" t="str">
        <f t="shared" si="3"/>
        <v xml:space="preserve"> </v>
      </c>
      <c r="M19" s="19" t="str">
        <f t="shared" si="4"/>
        <v xml:space="preserve"> </v>
      </c>
      <c r="N19" s="43" t="str">
        <f t="shared" si="5"/>
        <v xml:space="preserve"> </v>
      </c>
    </row>
    <row r="20" spans="1:14" ht="14.5" x14ac:dyDescent="0.35">
      <c r="A20" s="43" t="s">
        <v>64</v>
      </c>
      <c r="B20" s="70"/>
      <c r="C20" s="73"/>
      <c r="D20" s="76"/>
      <c r="E20" s="73"/>
      <c r="F20" s="44"/>
      <c r="G20" s="44"/>
      <c r="H20" s="44"/>
      <c r="I20" s="67" t="str">
        <f t="shared" si="0"/>
        <v xml:space="preserve"> </v>
      </c>
      <c r="J20" s="67" t="str">
        <f t="shared" si="1"/>
        <v xml:space="preserve"> </v>
      </c>
      <c r="K20" s="46" t="str">
        <f t="shared" si="2"/>
        <v xml:space="preserve"> </v>
      </c>
      <c r="L20" s="60" t="str">
        <f t="shared" si="3"/>
        <v xml:space="preserve"> </v>
      </c>
      <c r="M20" s="19" t="str">
        <f t="shared" si="4"/>
        <v xml:space="preserve"> </v>
      </c>
      <c r="N20" s="43" t="str">
        <f t="shared" si="5"/>
        <v xml:space="preserve"> </v>
      </c>
    </row>
    <row r="21" spans="1:14" ht="14.5" x14ac:dyDescent="0.25">
      <c r="A21" s="43" t="s">
        <v>65</v>
      </c>
      <c r="B21" s="44"/>
      <c r="C21" s="44"/>
      <c r="D21" s="44"/>
      <c r="E21" s="73"/>
      <c r="F21" s="44"/>
      <c r="G21" s="44"/>
      <c r="H21" s="44"/>
      <c r="I21" s="67" t="str">
        <f t="shared" si="0"/>
        <v xml:space="preserve"> </v>
      </c>
      <c r="J21" s="67" t="str">
        <f t="shared" si="1"/>
        <v xml:space="preserve"> </v>
      </c>
      <c r="K21" s="46" t="str">
        <f t="shared" si="2"/>
        <v xml:space="preserve"> </v>
      </c>
      <c r="L21" s="60" t="str">
        <f t="shared" si="3"/>
        <v xml:space="preserve"> </v>
      </c>
      <c r="M21" s="19" t="str">
        <f t="shared" si="4"/>
        <v xml:space="preserve"> </v>
      </c>
      <c r="N21" s="43" t="str">
        <f t="shared" si="5"/>
        <v xml:space="preserve"> </v>
      </c>
    </row>
    <row r="22" spans="1:14" ht="14.5" x14ac:dyDescent="0.25">
      <c r="A22" s="43" t="s">
        <v>66</v>
      </c>
      <c r="B22" s="71"/>
      <c r="C22" s="77"/>
      <c r="D22" s="78"/>
      <c r="E22" s="73"/>
      <c r="F22" s="44"/>
      <c r="G22" s="44"/>
      <c r="H22" s="44"/>
      <c r="I22" s="67" t="str">
        <f t="shared" si="0"/>
        <v xml:space="preserve"> </v>
      </c>
      <c r="J22" s="67" t="str">
        <f t="shared" si="1"/>
        <v xml:space="preserve"> </v>
      </c>
      <c r="K22" s="46" t="str">
        <f t="shared" si="2"/>
        <v xml:space="preserve"> </v>
      </c>
      <c r="L22" s="60" t="str">
        <f t="shared" si="3"/>
        <v xml:space="preserve"> </v>
      </c>
      <c r="M22" s="19" t="str">
        <f t="shared" si="4"/>
        <v xml:space="preserve"> </v>
      </c>
      <c r="N22" s="43" t="str">
        <f t="shared" si="5"/>
        <v xml:space="preserve"> </v>
      </c>
    </row>
    <row r="23" spans="1:14" ht="14.5" x14ac:dyDescent="0.35">
      <c r="B23" s="47"/>
      <c r="C23" s="48"/>
      <c r="D23" s="46"/>
      <c r="E23" s="48"/>
    </row>
    <row r="24" spans="1:14" ht="14.5" x14ac:dyDescent="0.35">
      <c r="B24" s="47"/>
      <c r="C24" s="48"/>
      <c r="D24" s="46"/>
      <c r="E24" s="48"/>
    </row>
    <row r="25" spans="1:14" ht="14.5" x14ac:dyDescent="0.35">
      <c r="B25" s="47"/>
      <c r="C25" s="48"/>
      <c r="D25" s="46"/>
      <c r="E25" s="48"/>
    </row>
    <row r="26" spans="1:14" ht="14.5" x14ac:dyDescent="0.35">
      <c r="B26" s="47"/>
      <c r="C26" s="48"/>
      <c r="D26" s="46"/>
      <c r="E26" s="48"/>
    </row>
    <row r="27" spans="1:14" ht="14.5" x14ac:dyDescent="0.35">
      <c r="B27" s="47"/>
      <c r="C27" s="48"/>
      <c r="D27" s="27"/>
      <c r="E27" s="48"/>
    </row>
    <row r="28" spans="1:14" ht="14.5" x14ac:dyDescent="0.35">
      <c r="B28" s="47"/>
      <c r="C28" s="48"/>
      <c r="D28" s="28"/>
      <c r="E28" s="48"/>
    </row>
    <row r="29" spans="1:14" ht="14.5" x14ac:dyDescent="0.35">
      <c r="B29" s="47"/>
      <c r="C29" s="48"/>
      <c r="D29" s="28"/>
      <c r="E29" s="48"/>
    </row>
    <row r="30" spans="1:14" ht="14.5" x14ac:dyDescent="0.35">
      <c r="B30" s="47"/>
      <c r="C30" s="48"/>
      <c r="D30" s="28"/>
      <c r="E30" s="48"/>
    </row>
    <row r="31" spans="1:14" ht="14.5" x14ac:dyDescent="0.35">
      <c r="B31" s="47"/>
      <c r="C31" s="48"/>
      <c r="D31" s="28"/>
      <c r="E31" s="48"/>
    </row>
    <row r="32" spans="1:14" ht="14.5" x14ac:dyDescent="0.35">
      <c r="B32" s="47"/>
      <c r="C32" s="48"/>
      <c r="D32" s="28"/>
      <c r="E32" s="48"/>
    </row>
    <row r="33" spans="2:5" ht="14.5" x14ac:dyDescent="0.35">
      <c r="B33" s="47"/>
      <c r="C33" s="48"/>
      <c r="D33" s="28"/>
      <c r="E33" s="48"/>
    </row>
    <row r="34" spans="2:5" x14ac:dyDescent="0.25">
      <c r="E34" s="48"/>
    </row>
    <row r="35" spans="2:5" ht="14.5" x14ac:dyDescent="0.35">
      <c r="B35" s="30"/>
      <c r="C35" s="32"/>
      <c r="D35" s="33"/>
      <c r="E35" s="34"/>
    </row>
    <row r="36" spans="2:5" ht="14.5" x14ac:dyDescent="0.35">
      <c r="B36" s="30"/>
      <c r="C36" s="32"/>
      <c r="D36" s="33"/>
      <c r="E36" s="34"/>
    </row>
    <row r="37" spans="2:5" ht="14.5" x14ac:dyDescent="0.35">
      <c r="B37" s="30"/>
      <c r="C37" s="32"/>
      <c r="D37" s="33"/>
      <c r="E37" s="34"/>
    </row>
    <row r="38" spans="2:5" ht="14.5" x14ac:dyDescent="0.35">
      <c r="B38" s="30"/>
      <c r="C38" s="32"/>
      <c r="D38" s="33"/>
      <c r="E38" s="34"/>
    </row>
    <row r="39" spans="2:5" ht="14.5" x14ac:dyDescent="0.35">
      <c r="B39" s="30"/>
      <c r="C39" s="32"/>
      <c r="D39" s="33"/>
      <c r="E39" s="48"/>
    </row>
    <row r="40" spans="2:5" ht="14.5" x14ac:dyDescent="0.35">
      <c r="B40" s="30"/>
      <c r="C40" s="32"/>
      <c r="D40" s="33"/>
      <c r="E40" s="48"/>
    </row>
    <row r="41" spans="2:5" ht="14.5" x14ac:dyDescent="0.35">
      <c r="B41" s="30"/>
      <c r="C41" s="32"/>
      <c r="D41" s="33"/>
      <c r="E41" s="48"/>
    </row>
    <row r="42" spans="2:5" ht="14.5" x14ac:dyDescent="0.35">
      <c r="B42" s="30"/>
      <c r="C42" s="32"/>
      <c r="D42" s="33"/>
      <c r="E42" s="48"/>
    </row>
    <row r="43" spans="2:5" ht="14.5" x14ac:dyDescent="0.35">
      <c r="B43" s="30"/>
      <c r="C43" s="32"/>
      <c r="D43" s="33"/>
      <c r="E43" s="48"/>
    </row>
    <row r="44" spans="2:5" ht="14.5" x14ac:dyDescent="0.35">
      <c r="B44" s="30"/>
      <c r="C44" s="36"/>
      <c r="D44" s="37"/>
      <c r="E44" s="48"/>
    </row>
    <row r="45" spans="2:5" ht="14.5" x14ac:dyDescent="0.35">
      <c r="B45" s="30"/>
      <c r="C45" s="32"/>
      <c r="D45" s="33"/>
      <c r="E45" s="48"/>
    </row>
    <row r="46" spans="2:5" ht="14.5" x14ac:dyDescent="0.35">
      <c r="B46" s="30"/>
      <c r="C46" s="32"/>
      <c r="D46" s="33"/>
      <c r="E46" s="48"/>
    </row>
    <row r="47" spans="2:5" ht="14.5" x14ac:dyDescent="0.35">
      <c r="B47" s="30"/>
      <c r="C47" s="32"/>
      <c r="D47" s="33"/>
      <c r="E47" s="48"/>
    </row>
    <row r="48" spans="2:5" x14ac:dyDescent="0.25">
      <c r="E48" s="48"/>
    </row>
    <row r="49" spans="3:5" x14ac:dyDescent="0.25">
      <c r="D49" s="19"/>
      <c r="E49" s="48"/>
    </row>
    <row r="50" spans="3:5" x14ac:dyDescent="0.25">
      <c r="D50" s="19"/>
      <c r="E50" s="48"/>
    </row>
    <row r="51" spans="3:5" x14ac:dyDescent="0.25">
      <c r="D51" s="19"/>
      <c r="E51" s="48"/>
    </row>
    <row r="52" spans="3:5" x14ac:dyDescent="0.25">
      <c r="D52" s="19"/>
      <c r="E52" s="48"/>
    </row>
    <row r="53" spans="3:5" x14ac:dyDescent="0.25">
      <c r="D53" s="19"/>
      <c r="E53" s="48"/>
    </row>
    <row r="54" spans="3:5" x14ac:dyDescent="0.25">
      <c r="D54" s="19"/>
      <c r="E54" s="48"/>
    </row>
    <row r="55" spans="3:5" x14ac:dyDescent="0.25">
      <c r="D55" s="19"/>
      <c r="E55" s="48"/>
    </row>
    <row r="56" spans="3:5" x14ac:dyDescent="0.25">
      <c r="D56" s="19"/>
      <c r="E56" s="48"/>
    </row>
    <row r="57" spans="3:5" x14ac:dyDescent="0.25">
      <c r="D57" s="19"/>
      <c r="E57" s="48"/>
    </row>
    <row r="58" spans="3:5" x14ac:dyDescent="0.25">
      <c r="D58" s="19"/>
      <c r="E58" s="48"/>
    </row>
    <row r="59" spans="3:5" x14ac:dyDescent="0.25">
      <c r="D59" s="19"/>
      <c r="E59" s="48"/>
    </row>
    <row r="60" spans="3:5" x14ac:dyDescent="0.25">
      <c r="D60" s="19"/>
      <c r="E60" s="48"/>
    </row>
    <row r="61" spans="3:5" x14ac:dyDescent="0.25">
      <c r="D61" s="19"/>
      <c r="E61" s="48"/>
    </row>
    <row r="62" spans="3:5" x14ac:dyDescent="0.25">
      <c r="E62" s="48"/>
    </row>
    <row r="63" spans="3:5" x14ac:dyDescent="0.25">
      <c r="C63" s="38"/>
      <c r="D63" s="19"/>
      <c r="E63" s="48"/>
    </row>
    <row r="64" spans="3:5" x14ac:dyDescent="0.25">
      <c r="C64" s="38"/>
      <c r="D64" s="19"/>
      <c r="E64" s="48"/>
    </row>
    <row r="65" spans="3:5" x14ac:dyDescent="0.25">
      <c r="C65" s="38"/>
      <c r="D65" s="19"/>
      <c r="E65" s="48"/>
    </row>
    <row r="66" spans="3:5" x14ac:dyDescent="0.25">
      <c r="C66" s="38"/>
      <c r="D66" s="19"/>
      <c r="E66" s="48"/>
    </row>
    <row r="67" spans="3:5" x14ac:dyDescent="0.25">
      <c r="C67" s="38"/>
      <c r="D67" s="19"/>
      <c r="E67" s="48"/>
    </row>
    <row r="68" spans="3:5" x14ac:dyDescent="0.25">
      <c r="C68" s="38"/>
      <c r="D68" s="19"/>
      <c r="E68" s="48"/>
    </row>
    <row r="69" spans="3:5" x14ac:dyDescent="0.25">
      <c r="C69" s="38"/>
      <c r="D69" s="19"/>
      <c r="E69" s="48"/>
    </row>
    <row r="70" spans="3:5" x14ac:dyDescent="0.25">
      <c r="C70" s="38"/>
      <c r="D70" s="19"/>
      <c r="E70" s="48"/>
    </row>
    <row r="71" spans="3:5" x14ac:dyDescent="0.25">
      <c r="C71" s="38"/>
      <c r="D71" s="19"/>
      <c r="E71" s="48"/>
    </row>
    <row r="72" spans="3:5" x14ac:dyDescent="0.25">
      <c r="C72" s="38"/>
      <c r="D72" s="19"/>
      <c r="E72" s="48"/>
    </row>
    <row r="73" spans="3:5" x14ac:dyDescent="0.25">
      <c r="C73" s="38"/>
      <c r="D73" s="19"/>
      <c r="E73" s="48"/>
    </row>
    <row r="74" spans="3:5" x14ac:dyDescent="0.25">
      <c r="C74" s="38"/>
      <c r="D74" s="19"/>
      <c r="E74" s="48"/>
    </row>
    <row r="75" spans="3:5" x14ac:dyDescent="0.25">
      <c r="C75" s="38"/>
      <c r="D75" s="19"/>
      <c r="E75" s="48"/>
    </row>
    <row r="77" spans="3:5" x14ac:dyDescent="0.25">
      <c r="D77" s="19"/>
    </row>
    <row r="78" spans="3:5" x14ac:dyDescent="0.25">
      <c r="D78" s="19"/>
    </row>
    <row r="79" spans="3:5" x14ac:dyDescent="0.25">
      <c r="D79" s="19"/>
    </row>
    <row r="80" spans="3:5" x14ac:dyDescent="0.25">
      <c r="D80" s="19"/>
    </row>
    <row r="81" spans="3:5" x14ac:dyDescent="0.25">
      <c r="D81" s="19"/>
      <c r="E81" s="48"/>
    </row>
    <row r="82" spans="3:5" x14ac:dyDescent="0.25">
      <c r="D82" s="19"/>
      <c r="E82" s="48"/>
    </row>
    <row r="83" spans="3:5" x14ac:dyDescent="0.25">
      <c r="D83" s="19"/>
      <c r="E83" s="48"/>
    </row>
    <row r="84" spans="3:5" x14ac:dyDescent="0.25">
      <c r="D84" s="19"/>
      <c r="E84" s="48"/>
    </row>
    <row r="85" spans="3:5" x14ac:dyDescent="0.25">
      <c r="D85" s="19"/>
      <c r="E85" s="48"/>
    </row>
    <row r="86" spans="3:5" x14ac:dyDescent="0.25">
      <c r="D86" s="19"/>
      <c r="E86" s="48"/>
    </row>
    <row r="87" spans="3:5" x14ac:dyDescent="0.25">
      <c r="D87" s="19"/>
      <c r="E87" s="48"/>
    </row>
    <row r="88" spans="3:5" x14ac:dyDescent="0.25">
      <c r="D88" s="19"/>
      <c r="E88" s="48"/>
    </row>
    <row r="89" spans="3:5" x14ac:dyDescent="0.25">
      <c r="D89" s="19"/>
      <c r="E89" s="48"/>
    </row>
    <row r="91" spans="3:5" x14ac:dyDescent="0.25">
      <c r="C91" s="38"/>
      <c r="D91" s="19"/>
      <c r="E91" s="48"/>
    </row>
    <row r="92" spans="3:5" x14ac:dyDescent="0.25">
      <c r="C92" s="38"/>
      <c r="D92" s="19"/>
      <c r="E92" s="48"/>
    </row>
    <row r="93" spans="3:5" x14ac:dyDescent="0.25">
      <c r="C93" s="38"/>
      <c r="D93" s="19"/>
      <c r="E93" s="48"/>
    </row>
    <row r="94" spans="3:5" x14ac:dyDescent="0.25">
      <c r="C94" s="38"/>
      <c r="D94" s="19"/>
      <c r="E94" s="48"/>
    </row>
    <row r="95" spans="3:5" x14ac:dyDescent="0.25">
      <c r="C95" s="38"/>
      <c r="D95" s="19"/>
      <c r="E95" s="48"/>
    </row>
    <row r="96" spans="3:5" x14ac:dyDescent="0.25">
      <c r="C96" s="38"/>
      <c r="D96" s="19"/>
      <c r="E96" s="48"/>
    </row>
    <row r="97" spans="3:5" x14ac:dyDescent="0.25">
      <c r="C97" s="38"/>
      <c r="D97" s="19"/>
      <c r="E97" s="48"/>
    </row>
    <row r="98" spans="3:5" x14ac:dyDescent="0.25">
      <c r="C98" s="38"/>
      <c r="D98" s="19"/>
      <c r="E98" s="48"/>
    </row>
    <row r="99" spans="3:5" x14ac:dyDescent="0.25">
      <c r="C99" s="38"/>
      <c r="D99" s="19"/>
      <c r="E99" s="48"/>
    </row>
    <row r="100" spans="3:5" x14ac:dyDescent="0.25">
      <c r="C100" s="38"/>
      <c r="D100" s="19"/>
      <c r="E100" s="48"/>
    </row>
    <row r="101" spans="3:5" x14ac:dyDescent="0.25">
      <c r="C101" s="38"/>
      <c r="D101" s="19"/>
      <c r="E101" s="48"/>
    </row>
    <row r="102" spans="3:5" x14ac:dyDescent="0.25">
      <c r="C102" s="38"/>
      <c r="D102" s="19"/>
      <c r="E102" s="48"/>
    </row>
    <row r="103" spans="3:5" x14ac:dyDescent="0.25">
      <c r="C103" s="38"/>
      <c r="D103" s="19"/>
      <c r="E103" s="48"/>
    </row>
    <row r="105" spans="3:5" x14ac:dyDescent="0.25">
      <c r="D105" s="19"/>
      <c r="E105" s="48"/>
    </row>
    <row r="106" spans="3:5" x14ac:dyDescent="0.25">
      <c r="D106" s="19"/>
      <c r="E106" s="48"/>
    </row>
    <row r="107" spans="3:5" x14ac:dyDescent="0.25">
      <c r="D107" s="19"/>
      <c r="E107" s="48"/>
    </row>
    <row r="108" spans="3:5" x14ac:dyDescent="0.25">
      <c r="D108" s="19"/>
      <c r="E108" s="48"/>
    </row>
    <row r="109" spans="3:5" x14ac:dyDescent="0.25">
      <c r="D109" s="19"/>
      <c r="E109" s="48"/>
    </row>
    <row r="110" spans="3:5" x14ac:dyDescent="0.25">
      <c r="D110" s="19"/>
      <c r="E110" s="48"/>
    </row>
    <row r="111" spans="3:5" x14ac:dyDescent="0.25">
      <c r="D111" s="19"/>
      <c r="E111" s="48"/>
    </row>
    <row r="112" spans="3:5" x14ac:dyDescent="0.25">
      <c r="D112" s="19"/>
      <c r="E112" s="48"/>
    </row>
    <row r="113" spans="3:5" x14ac:dyDescent="0.25">
      <c r="D113" s="19"/>
      <c r="E113" s="48"/>
    </row>
    <row r="114" spans="3:5" x14ac:dyDescent="0.25">
      <c r="D114" s="19"/>
      <c r="E114" s="48"/>
    </row>
    <row r="115" spans="3:5" x14ac:dyDescent="0.25">
      <c r="D115" s="19"/>
      <c r="E115" s="48"/>
    </row>
    <row r="116" spans="3:5" x14ac:dyDescent="0.25">
      <c r="D116" s="19"/>
      <c r="E116" s="48"/>
    </row>
    <row r="117" spans="3:5" x14ac:dyDescent="0.25">
      <c r="D117" s="19"/>
      <c r="E117" s="48"/>
    </row>
    <row r="119" spans="3:5" x14ac:dyDescent="0.25">
      <c r="C119" s="38"/>
      <c r="D119" s="19"/>
      <c r="E119" s="48"/>
    </row>
    <row r="120" spans="3:5" x14ac:dyDescent="0.25">
      <c r="C120" s="38"/>
      <c r="D120" s="19"/>
      <c r="E120" s="48"/>
    </row>
    <row r="121" spans="3:5" x14ac:dyDescent="0.25">
      <c r="C121" s="38"/>
      <c r="D121" s="19"/>
      <c r="E121" s="48"/>
    </row>
    <row r="122" spans="3:5" x14ac:dyDescent="0.25">
      <c r="C122" s="38"/>
      <c r="D122" s="19"/>
      <c r="E122" s="48"/>
    </row>
    <row r="123" spans="3:5" x14ac:dyDescent="0.25">
      <c r="C123" s="38"/>
      <c r="D123" s="19"/>
      <c r="E123" s="48"/>
    </row>
    <row r="124" spans="3:5" x14ac:dyDescent="0.25">
      <c r="C124" s="38"/>
      <c r="D124" s="19"/>
      <c r="E124" s="48"/>
    </row>
    <row r="125" spans="3:5" x14ac:dyDescent="0.25">
      <c r="C125" s="38"/>
      <c r="D125" s="19"/>
      <c r="E125" s="48"/>
    </row>
    <row r="126" spans="3:5" x14ac:dyDescent="0.25">
      <c r="C126" s="38"/>
      <c r="D126" s="19"/>
      <c r="E126" s="48"/>
    </row>
    <row r="127" spans="3:5" x14ac:dyDescent="0.25">
      <c r="C127" s="38"/>
      <c r="D127" s="19"/>
      <c r="E127" s="48"/>
    </row>
    <row r="128" spans="3:5" x14ac:dyDescent="0.25">
      <c r="C128" s="38"/>
      <c r="D128" s="19"/>
      <c r="E128" s="48"/>
    </row>
    <row r="129" spans="3:5" x14ac:dyDescent="0.25">
      <c r="C129" s="38"/>
      <c r="D129" s="19"/>
      <c r="E129" s="48"/>
    </row>
    <row r="130" spans="3:5" x14ac:dyDescent="0.25">
      <c r="C130" s="38"/>
      <c r="D130" s="19"/>
      <c r="E130" s="48"/>
    </row>
    <row r="131" spans="3:5" x14ac:dyDescent="0.25">
      <c r="C131" s="38"/>
      <c r="D131" s="19"/>
      <c r="E131" s="48"/>
    </row>
    <row r="133" spans="3:5" x14ac:dyDescent="0.25">
      <c r="D133" s="19"/>
      <c r="E133" s="48"/>
    </row>
    <row r="134" spans="3:5" x14ac:dyDescent="0.25">
      <c r="D134" s="19"/>
      <c r="E134" s="48"/>
    </row>
    <row r="135" spans="3:5" x14ac:dyDescent="0.25">
      <c r="D135" s="19"/>
      <c r="E135" s="48"/>
    </row>
    <row r="136" spans="3:5" x14ac:dyDescent="0.25">
      <c r="D136" s="19"/>
      <c r="E136" s="48"/>
    </row>
    <row r="137" spans="3:5" x14ac:dyDescent="0.25">
      <c r="D137" s="19"/>
      <c r="E137" s="48"/>
    </row>
    <row r="138" spans="3:5" x14ac:dyDescent="0.25">
      <c r="D138" s="19"/>
      <c r="E138" s="48"/>
    </row>
    <row r="139" spans="3:5" x14ac:dyDescent="0.25">
      <c r="D139" s="19"/>
      <c r="E139" s="48"/>
    </row>
    <row r="140" spans="3:5" x14ac:dyDescent="0.25">
      <c r="D140" s="19"/>
      <c r="E140" s="48"/>
    </row>
    <row r="141" spans="3:5" x14ac:dyDescent="0.25">
      <c r="D141" s="19"/>
      <c r="E141" s="48"/>
    </row>
    <row r="142" spans="3:5" x14ac:dyDescent="0.25">
      <c r="D142" s="19"/>
      <c r="E142" s="48"/>
    </row>
    <row r="143" spans="3:5" x14ac:dyDescent="0.25">
      <c r="D143" s="19"/>
      <c r="E143" s="48"/>
    </row>
    <row r="144" spans="3:5" x14ac:dyDescent="0.25">
      <c r="D144" s="19"/>
      <c r="E144" s="48"/>
    </row>
    <row r="145" spans="3:5" x14ac:dyDescent="0.25">
      <c r="D145" s="19"/>
      <c r="E145" s="48"/>
    </row>
    <row r="147" spans="3:5" x14ac:dyDescent="0.25">
      <c r="C147" s="38"/>
      <c r="D147" s="19"/>
      <c r="E147" s="48"/>
    </row>
    <row r="148" spans="3:5" x14ac:dyDescent="0.25">
      <c r="C148" s="38"/>
      <c r="D148" s="19"/>
      <c r="E148" s="48"/>
    </row>
    <row r="149" spans="3:5" x14ac:dyDescent="0.25">
      <c r="C149" s="38"/>
      <c r="D149" s="19"/>
      <c r="E149" s="48"/>
    </row>
    <row r="150" spans="3:5" x14ac:dyDescent="0.25">
      <c r="C150" s="38"/>
      <c r="D150" s="19"/>
      <c r="E150" s="48"/>
    </row>
    <row r="151" spans="3:5" x14ac:dyDescent="0.25">
      <c r="C151" s="38"/>
      <c r="D151" s="19"/>
      <c r="E151" s="48"/>
    </row>
    <row r="152" spans="3:5" x14ac:dyDescent="0.25">
      <c r="C152" s="38"/>
      <c r="D152" s="19"/>
      <c r="E152" s="48"/>
    </row>
    <row r="153" spans="3:5" x14ac:dyDescent="0.25">
      <c r="C153" s="38"/>
      <c r="D153" s="19"/>
      <c r="E153" s="48"/>
    </row>
    <row r="154" spans="3:5" x14ac:dyDescent="0.25">
      <c r="C154" s="38"/>
      <c r="D154" s="19"/>
      <c r="E154" s="48"/>
    </row>
    <row r="155" spans="3:5" x14ac:dyDescent="0.25">
      <c r="C155" s="38"/>
      <c r="D155" s="19"/>
      <c r="E155" s="48"/>
    </row>
    <row r="156" spans="3:5" x14ac:dyDescent="0.25">
      <c r="C156" s="38"/>
      <c r="D156" s="19"/>
      <c r="E156" s="48"/>
    </row>
    <row r="157" spans="3:5" x14ac:dyDescent="0.25">
      <c r="C157" s="38"/>
      <c r="D157" s="19"/>
      <c r="E157" s="48"/>
    </row>
    <row r="158" spans="3:5" x14ac:dyDescent="0.25">
      <c r="C158" s="38"/>
      <c r="D158" s="19"/>
      <c r="E158" s="48"/>
    </row>
    <row r="159" spans="3:5" x14ac:dyDescent="0.25">
      <c r="C159" s="38"/>
      <c r="D159" s="19"/>
      <c r="E159" s="48"/>
    </row>
    <row r="161" spans="3:5" x14ac:dyDescent="0.25">
      <c r="C161" s="39"/>
      <c r="D161" s="40"/>
      <c r="E161" s="48"/>
    </row>
    <row r="162" spans="3:5" x14ac:dyDescent="0.25">
      <c r="C162" s="39"/>
      <c r="D162" s="40"/>
      <c r="E162" s="48"/>
    </row>
    <row r="163" spans="3:5" x14ac:dyDescent="0.25">
      <c r="C163" s="39"/>
      <c r="D163" s="40"/>
      <c r="E163" s="48"/>
    </row>
    <row r="164" spans="3:5" x14ac:dyDescent="0.25">
      <c r="C164" s="39"/>
      <c r="D164" s="40"/>
      <c r="E164" s="48"/>
    </row>
    <row r="165" spans="3:5" x14ac:dyDescent="0.25">
      <c r="C165" s="39"/>
      <c r="D165" s="40"/>
      <c r="E165" s="48"/>
    </row>
    <row r="166" spans="3:5" x14ac:dyDescent="0.25">
      <c r="C166" s="39"/>
      <c r="D166" s="40"/>
      <c r="E166" s="48"/>
    </row>
    <row r="167" spans="3:5" x14ac:dyDescent="0.25">
      <c r="C167" s="39"/>
      <c r="D167" s="40"/>
      <c r="E167" s="48"/>
    </row>
    <row r="168" spans="3:5" x14ac:dyDescent="0.25">
      <c r="C168" s="39"/>
      <c r="D168" s="40"/>
      <c r="E168" s="48"/>
    </row>
    <row r="169" spans="3:5" x14ac:dyDescent="0.25">
      <c r="C169" s="39"/>
      <c r="D169" s="40"/>
      <c r="E169" s="48"/>
    </row>
    <row r="170" spans="3:5" x14ac:dyDescent="0.25">
      <c r="C170" s="39"/>
      <c r="D170" s="40"/>
      <c r="E170" s="48"/>
    </row>
    <row r="171" spans="3:5" x14ac:dyDescent="0.25">
      <c r="C171" s="39"/>
      <c r="D171" s="40"/>
      <c r="E171" s="48"/>
    </row>
    <row r="172" spans="3:5" x14ac:dyDescent="0.25">
      <c r="C172" s="39"/>
      <c r="D172" s="40"/>
      <c r="E172" s="48"/>
    </row>
    <row r="173" spans="3:5" x14ac:dyDescent="0.25">
      <c r="C173" s="39"/>
      <c r="D173" s="40"/>
      <c r="E173" s="48"/>
    </row>
    <row r="175" spans="3:5" x14ac:dyDescent="0.25">
      <c r="C175" s="41"/>
      <c r="D175" s="40"/>
      <c r="E175" s="48"/>
    </row>
    <row r="176" spans="3:5" x14ac:dyDescent="0.25">
      <c r="C176" s="41"/>
      <c r="D176" s="40"/>
      <c r="E176" s="48"/>
    </row>
    <row r="177" spans="3:5" x14ac:dyDescent="0.25">
      <c r="C177" s="41"/>
      <c r="D177" s="40"/>
      <c r="E177" s="48"/>
    </row>
    <row r="178" spans="3:5" x14ac:dyDescent="0.25">
      <c r="C178" s="41"/>
      <c r="D178" s="40"/>
      <c r="E178" s="48"/>
    </row>
    <row r="179" spans="3:5" x14ac:dyDescent="0.25">
      <c r="C179" s="41"/>
      <c r="D179" s="40"/>
      <c r="E179" s="48"/>
    </row>
    <row r="180" spans="3:5" x14ac:dyDescent="0.25">
      <c r="C180" s="41"/>
      <c r="D180" s="40"/>
      <c r="E180" s="48"/>
    </row>
    <row r="181" spans="3:5" x14ac:dyDescent="0.25">
      <c r="C181" s="41"/>
      <c r="D181" s="40"/>
      <c r="E181" s="48"/>
    </row>
    <row r="182" spans="3:5" x14ac:dyDescent="0.25">
      <c r="C182" s="41"/>
      <c r="D182" s="40"/>
      <c r="E182" s="48"/>
    </row>
    <row r="183" spans="3:5" x14ac:dyDescent="0.25">
      <c r="C183" s="41"/>
      <c r="D183" s="40"/>
      <c r="E183" s="48"/>
    </row>
    <row r="184" spans="3:5" x14ac:dyDescent="0.25">
      <c r="C184" s="41"/>
      <c r="D184" s="40"/>
      <c r="E184" s="48"/>
    </row>
    <row r="185" spans="3:5" x14ac:dyDescent="0.25">
      <c r="C185" s="41"/>
      <c r="D185" s="40"/>
      <c r="E185" s="48"/>
    </row>
    <row r="186" spans="3:5" x14ac:dyDescent="0.25">
      <c r="C186" s="41"/>
      <c r="D186" s="40"/>
      <c r="E186" s="48"/>
    </row>
    <row r="187" spans="3:5" x14ac:dyDescent="0.25">
      <c r="C187" s="41"/>
      <c r="D187" s="40"/>
      <c r="E187" s="48"/>
    </row>
    <row r="189" spans="3:5" x14ac:dyDescent="0.25">
      <c r="C189" s="38"/>
      <c r="D189" s="19"/>
      <c r="E189" s="48"/>
    </row>
    <row r="190" spans="3:5" x14ac:dyDescent="0.25">
      <c r="C190" s="38"/>
      <c r="D190" s="19"/>
      <c r="E190" s="48"/>
    </row>
    <row r="191" spans="3:5" x14ac:dyDescent="0.25">
      <c r="C191" s="38"/>
      <c r="D191" s="19"/>
      <c r="E191" s="48"/>
    </row>
    <row r="192" spans="3:5" x14ac:dyDescent="0.25">
      <c r="C192" s="38"/>
      <c r="D192" s="19"/>
      <c r="E192" s="48"/>
    </row>
    <row r="193" spans="3:5" x14ac:dyDescent="0.25">
      <c r="C193" s="38"/>
      <c r="D193" s="19"/>
      <c r="E193" s="48"/>
    </row>
    <row r="194" spans="3:5" x14ac:dyDescent="0.25">
      <c r="C194" s="38"/>
      <c r="D194" s="19"/>
      <c r="E194" s="48"/>
    </row>
    <row r="195" spans="3:5" x14ac:dyDescent="0.25">
      <c r="C195" s="38"/>
      <c r="D195" s="19"/>
      <c r="E195" s="48"/>
    </row>
    <row r="196" spans="3:5" x14ac:dyDescent="0.25">
      <c r="C196" s="38"/>
      <c r="D196" s="19"/>
      <c r="E196" s="48"/>
    </row>
    <row r="197" spans="3:5" x14ac:dyDescent="0.25">
      <c r="C197" s="38"/>
      <c r="D197" s="19"/>
      <c r="E197" s="48"/>
    </row>
    <row r="198" spans="3:5" x14ac:dyDescent="0.25">
      <c r="C198" s="38"/>
      <c r="D198" s="19"/>
      <c r="E198" s="48"/>
    </row>
    <row r="199" spans="3:5" x14ac:dyDescent="0.25">
      <c r="C199" s="38"/>
      <c r="D199" s="19"/>
      <c r="E199" s="48"/>
    </row>
    <row r="200" spans="3:5" x14ac:dyDescent="0.25">
      <c r="C200" s="38"/>
      <c r="D200" s="19"/>
      <c r="E200" s="48"/>
    </row>
    <row r="201" spans="3:5" x14ac:dyDescent="0.25">
      <c r="C201" s="38"/>
      <c r="D201" s="19"/>
      <c r="E201" s="48"/>
    </row>
    <row r="203" spans="3:5" x14ac:dyDescent="0.25">
      <c r="C203" s="41"/>
      <c r="D203" s="40"/>
      <c r="E203" s="48"/>
    </row>
    <row r="204" spans="3:5" x14ac:dyDescent="0.25">
      <c r="C204" s="41"/>
      <c r="D204" s="40"/>
      <c r="E204" s="48"/>
    </row>
    <row r="205" spans="3:5" x14ac:dyDescent="0.25">
      <c r="C205" s="41"/>
      <c r="D205" s="40"/>
      <c r="E205" s="48"/>
    </row>
    <row r="206" spans="3:5" x14ac:dyDescent="0.25">
      <c r="C206" s="41"/>
      <c r="D206" s="40"/>
      <c r="E206" s="48"/>
    </row>
    <row r="207" spans="3:5" x14ac:dyDescent="0.25">
      <c r="C207" s="41"/>
      <c r="D207" s="40"/>
      <c r="E207" s="48"/>
    </row>
    <row r="208" spans="3:5" x14ac:dyDescent="0.25">
      <c r="C208" s="41"/>
      <c r="D208" s="40"/>
      <c r="E208" s="48"/>
    </row>
    <row r="209" spans="3:5" x14ac:dyDescent="0.25">
      <c r="C209" s="41"/>
      <c r="D209" s="40"/>
      <c r="E209" s="48"/>
    </row>
    <row r="210" spans="3:5" x14ac:dyDescent="0.25">
      <c r="C210" s="41"/>
      <c r="D210" s="40"/>
      <c r="E210" s="48"/>
    </row>
    <row r="211" spans="3:5" x14ac:dyDescent="0.25">
      <c r="C211" s="41"/>
      <c r="D211" s="40"/>
      <c r="E211" s="48"/>
    </row>
    <row r="212" spans="3:5" x14ac:dyDescent="0.25">
      <c r="C212" s="41"/>
      <c r="D212" s="40"/>
      <c r="E212" s="48"/>
    </row>
    <row r="213" spans="3:5" x14ac:dyDescent="0.25">
      <c r="C213" s="41"/>
      <c r="D213" s="40"/>
      <c r="E213" s="48"/>
    </row>
    <row r="214" spans="3:5" x14ac:dyDescent="0.25">
      <c r="C214" s="41"/>
      <c r="D214" s="40"/>
      <c r="E214" s="48"/>
    </row>
    <row r="215" spans="3:5" x14ac:dyDescent="0.25">
      <c r="C215" s="41"/>
      <c r="D215" s="40"/>
      <c r="E215" s="48"/>
    </row>
    <row r="217" spans="3:5" x14ac:dyDescent="0.25">
      <c r="C217" s="38"/>
      <c r="D217" s="19"/>
      <c r="E217" s="48"/>
    </row>
    <row r="218" spans="3:5" x14ac:dyDescent="0.25">
      <c r="C218" s="38"/>
      <c r="D218" s="19"/>
      <c r="E218" s="48"/>
    </row>
    <row r="219" spans="3:5" x14ac:dyDescent="0.25">
      <c r="C219" s="38"/>
      <c r="D219" s="19"/>
      <c r="E219" s="48"/>
    </row>
    <row r="220" spans="3:5" x14ac:dyDescent="0.25">
      <c r="C220" s="38"/>
      <c r="D220" s="19"/>
      <c r="E220" s="48"/>
    </row>
    <row r="221" spans="3:5" x14ac:dyDescent="0.25">
      <c r="C221" s="38"/>
      <c r="D221" s="19"/>
      <c r="E221" s="48"/>
    </row>
    <row r="222" spans="3:5" x14ac:dyDescent="0.25">
      <c r="C222" s="38"/>
      <c r="D222" s="19"/>
      <c r="E222" s="48"/>
    </row>
    <row r="223" spans="3:5" x14ac:dyDescent="0.25">
      <c r="C223" s="38"/>
      <c r="D223" s="19"/>
      <c r="E223" s="48"/>
    </row>
    <row r="224" spans="3:5" x14ac:dyDescent="0.25">
      <c r="C224" s="38"/>
      <c r="D224" s="19"/>
      <c r="E224" s="48"/>
    </row>
    <row r="225" spans="3:5" x14ac:dyDescent="0.25">
      <c r="C225" s="38"/>
      <c r="D225" s="19"/>
      <c r="E225" s="48"/>
    </row>
    <row r="226" spans="3:5" x14ac:dyDescent="0.25">
      <c r="C226" s="38"/>
      <c r="D226" s="19"/>
      <c r="E226" s="48"/>
    </row>
    <row r="227" spans="3:5" x14ac:dyDescent="0.25">
      <c r="C227" s="38"/>
      <c r="D227" s="19"/>
      <c r="E227" s="48"/>
    </row>
    <row r="228" spans="3:5" x14ac:dyDescent="0.25">
      <c r="C228" s="38"/>
      <c r="D228" s="19"/>
      <c r="E228" s="48"/>
    </row>
    <row r="229" spans="3:5" x14ac:dyDescent="0.25">
      <c r="C229" s="38"/>
      <c r="D229" s="19"/>
      <c r="E229" s="48"/>
    </row>
  </sheetData>
  <pageMargins left="0.25" right="0.25" top="0.75" bottom="0.75" header="0.3" footer="0.3"/>
  <pageSetup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29"/>
  <sheetViews>
    <sheetView zoomScaleNormal="100" workbookViewId="0">
      <selection activeCell="B7" sqref="B7"/>
    </sheetView>
  </sheetViews>
  <sheetFormatPr defaultColWidth="9.08984375" defaultRowHeight="12.5" x14ac:dyDescent="0.25"/>
  <cols>
    <col min="1" max="1" width="15.36328125" style="43" customWidth="1"/>
    <col min="2" max="17" width="9.1796875" style="43" customWidth="1"/>
    <col min="18" max="16384" width="9.08984375" style="43"/>
  </cols>
  <sheetData>
    <row r="1" spans="1:17" s="8" customFormat="1" ht="14.5" x14ac:dyDescent="0.35">
      <c r="A1" s="8" t="s">
        <v>67</v>
      </c>
    </row>
    <row r="2" spans="1:17" s="8" customFormat="1" ht="14.5" x14ac:dyDescent="0.35">
      <c r="A2" s="8" t="s">
        <v>71</v>
      </c>
      <c r="E2" s="49" t="s">
        <v>70</v>
      </c>
      <c r="O2" s="49" t="s">
        <v>70</v>
      </c>
    </row>
    <row r="3" spans="1:17" s="14" customFormat="1" ht="14.5" x14ac:dyDescent="0.35">
      <c r="A3" s="8" t="s">
        <v>69</v>
      </c>
      <c r="B3" s="12"/>
      <c r="C3" s="13"/>
      <c r="D3" s="13"/>
      <c r="E3" s="49" t="s">
        <v>48</v>
      </c>
      <c r="F3" s="8"/>
      <c r="G3" s="8"/>
      <c r="H3" s="8"/>
      <c r="I3" s="8"/>
      <c r="J3" s="8"/>
      <c r="K3" s="8"/>
      <c r="L3" s="8"/>
      <c r="M3" s="8"/>
      <c r="O3" s="49" t="s">
        <v>48</v>
      </c>
      <c r="P3" s="8"/>
    </row>
    <row r="4" spans="1:17" s="14" customFormat="1" ht="14.5" x14ac:dyDescent="0.35">
      <c r="A4" s="12"/>
      <c r="B4" s="12"/>
      <c r="C4" s="13"/>
      <c r="D4" s="13"/>
      <c r="E4" s="49" t="s">
        <v>23</v>
      </c>
      <c r="F4" s="8"/>
      <c r="G4" s="8"/>
      <c r="H4" s="8"/>
      <c r="I4" s="8"/>
      <c r="J4" s="8"/>
      <c r="K4" s="8"/>
      <c r="L4" s="8"/>
      <c r="M4" s="8"/>
      <c r="O4" s="49" t="s">
        <v>23</v>
      </c>
      <c r="P4" s="8"/>
    </row>
    <row r="5" spans="1:17" ht="14.5" x14ac:dyDescent="0.35">
      <c r="A5" s="43" t="s">
        <v>49</v>
      </c>
      <c r="B5" s="67" t="s">
        <v>35</v>
      </c>
      <c r="C5" s="15" t="s">
        <v>20</v>
      </c>
      <c r="D5" s="15" t="s">
        <v>42</v>
      </c>
      <c r="E5" s="49" t="s">
        <v>22</v>
      </c>
      <c r="F5" s="8"/>
      <c r="G5" s="8"/>
      <c r="H5" s="8"/>
      <c r="I5" s="8"/>
      <c r="J5" s="8"/>
      <c r="K5" s="8"/>
      <c r="L5" s="8"/>
      <c r="M5" s="8"/>
      <c r="O5" s="49" t="s">
        <v>22</v>
      </c>
      <c r="P5" s="8"/>
      <c r="Q5" s="55"/>
    </row>
    <row r="6" spans="1:17" ht="15.5" x14ac:dyDescent="0.35">
      <c r="A6" s="43" t="s">
        <v>50</v>
      </c>
      <c r="B6" s="67" t="s">
        <v>36</v>
      </c>
      <c r="C6" s="20"/>
      <c r="D6" s="20"/>
      <c r="E6" s="68">
        <v>0</v>
      </c>
      <c r="F6" s="68">
        <v>1</v>
      </c>
      <c r="G6" s="68">
        <v>2</v>
      </c>
      <c r="H6" s="68">
        <v>3</v>
      </c>
      <c r="I6" s="68">
        <v>4</v>
      </c>
      <c r="J6" s="68">
        <v>5</v>
      </c>
      <c r="K6" s="68">
        <v>7</v>
      </c>
      <c r="L6" s="68">
        <v>9</v>
      </c>
      <c r="M6" s="68">
        <v>10</v>
      </c>
      <c r="N6" s="68">
        <v>12</v>
      </c>
      <c r="O6" s="68">
        <v>15</v>
      </c>
      <c r="P6" s="46"/>
      <c r="Q6" s="55"/>
    </row>
    <row r="7" spans="1:17" ht="14.5" x14ac:dyDescent="0.3">
      <c r="A7" s="43" t="s">
        <v>51</v>
      </c>
      <c r="B7" s="67">
        <f>IF(COUNT(E7:O7)&gt;1,-SLOPE(LN(1-(E7:O7-C7)/(D7-C7)),E$6:O$6)," ")</f>
        <v>5.999999999999997E-2</v>
      </c>
      <c r="C7" s="66">
        <v>0.14000000000000001</v>
      </c>
      <c r="D7" s="65">
        <v>3</v>
      </c>
      <c r="E7" s="65">
        <v>0.14000000000000001</v>
      </c>
      <c r="F7" s="65">
        <v>0.30655343394904866</v>
      </c>
      <c r="G7" s="65">
        <v>0.46340755098892961</v>
      </c>
      <c r="H7" s="65">
        <v>0.61112719536376203</v>
      </c>
      <c r="I7" s="65">
        <v>0.75024431734965702</v>
      </c>
      <c r="J7" s="65">
        <v>0.88125988885028683</v>
      </c>
      <c r="K7" s="65">
        <v>1.1208460953289376</v>
      </c>
      <c r="L7" s="65">
        <v>1.3333399982103895</v>
      </c>
      <c r="M7" s="65">
        <v>1.4303987207710844</v>
      </c>
      <c r="N7" s="65">
        <v>1.6078885479544809</v>
      </c>
      <c r="O7" s="65">
        <v>1.8372107731418863</v>
      </c>
      <c r="P7" s="46"/>
      <c r="Q7" s="60"/>
    </row>
    <row r="8" spans="1:17" ht="14.5" x14ac:dyDescent="0.25">
      <c r="A8" s="43" t="s">
        <v>52</v>
      </c>
      <c r="B8" s="67" t="str">
        <f t="shared" ref="B8:B22" si="0">IF(COUNT(E8:O8)&gt;1,-SLOPE(LN(1-(E8:O8-C8)/(D8-C8)),E$6:O$6)," ")</f>
        <v xml:space="preserve"> </v>
      </c>
      <c r="C8" s="69"/>
      <c r="D8" s="69"/>
      <c r="E8" s="69"/>
      <c r="F8" s="69"/>
      <c r="G8" s="45"/>
      <c r="H8" s="45"/>
      <c r="I8" s="44"/>
      <c r="J8" s="44"/>
      <c r="K8" s="44"/>
      <c r="L8" s="44"/>
      <c r="M8" s="44"/>
      <c r="N8" s="44"/>
      <c r="O8" s="44"/>
    </row>
    <row r="9" spans="1:17" ht="14.5" x14ac:dyDescent="0.25">
      <c r="A9" s="43" t="s">
        <v>53</v>
      </c>
      <c r="B9" s="67" t="str">
        <f t="shared" si="0"/>
        <v xml:space="preserve"> </v>
      </c>
      <c r="C9" s="44"/>
      <c r="D9" s="44"/>
      <c r="E9" s="44"/>
      <c r="F9" s="44"/>
      <c r="G9" s="44"/>
      <c r="H9" s="44"/>
      <c r="I9" s="44"/>
      <c r="J9" s="44"/>
      <c r="K9" s="72"/>
      <c r="L9" s="44"/>
      <c r="M9" s="44"/>
      <c r="N9" s="44"/>
      <c r="O9" s="44"/>
    </row>
    <row r="10" spans="1:17" s="46" customFormat="1" ht="14.5" x14ac:dyDescent="0.35">
      <c r="A10" s="43" t="s">
        <v>54</v>
      </c>
      <c r="B10" s="67" t="str">
        <f t="shared" si="0"/>
        <v xml:space="preserve"> </v>
      </c>
      <c r="C10" s="70"/>
      <c r="D10" s="70"/>
      <c r="E10" s="73"/>
      <c r="F10" s="74"/>
      <c r="G10" s="73"/>
      <c r="H10" s="74"/>
      <c r="I10" s="74"/>
      <c r="J10" s="74"/>
      <c r="K10" s="74"/>
      <c r="L10" s="74"/>
      <c r="M10" s="74"/>
      <c r="N10" s="74"/>
      <c r="O10" s="74"/>
    </row>
    <row r="11" spans="1:17" s="46" customFormat="1" ht="14.5" x14ac:dyDescent="0.35">
      <c r="A11" s="43" t="s">
        <v>55</v>
      </c>
      <c r="B11" s="67" t="str">
        <f t="shared" si="0"/>
        <v xml:space="preserve"> </v>
      </c>
      <c r="C11" s="70"/>
      <c r="D11" s="70"/>
      <c r="E11" s="73"/>
      <c r="F11" s="74"/>
      <c r="G11" s="73"/>
      <c r="H11" s="74"/>
      <c r="I11" s="74"/>
      <c r="J11" s="74"/>
      <c r="K11" s="74"/>
      <c r="L11" s="74"/>
      <c r="M11" s="74"/>
      <c r="N11" s="74"/>
      <c r="O11" s="74"/>
    </row>
    <row r="12" spans="1:17" s="46" customFormat="1" ht="14.5" x14ac:dyDescent="0.35">
      <c r="A12" s="43" t="s">
        <v>56</v>
      </c>
      <c r="B12" s="67" t="str">
        <f t="shared" si="0"/>
        <v xml:space="preserve"> </v>
      </c>
      <c r="C12" s="70"/>
      <c r="D12" s="70"/>
      <c r="E12" s="73"/>
      <c r="F12" s="74"/>
      <c r="G12" s="73"/>
      <c r="H12" s="74"/>
      <c r="I12" s="74"/>
      <c r="J12" s="74"/>
      <c r="K12" s="74"/>
      <c r="L12" s="74"/>
      <c r="M12" s="74"/>
      <c r="N12" s="74"/>
      <c r="O12" s="74"/>
    </row>
    <row r="13" spans="1:17" ht="14.5" x14ac:dyDescent="0.35">
      <c r="A13" s="43" t="s">
        <v>57</v>
      </c>
      <c r="B13" s="67" t="str">
        <f t="shared" si="0"/>
        <v xml:space="preserve"> </v>
      </c>
      <c r="C13" s="70"/>
      <c r="D13" s="70"/>
      <c r="E13" s="73"/>
      <c r="F13" s="74"/>
      <c r="G13" s="73"/>
      <c r="H13" s="44"/>
      <c r="I13" s="44"/>
      <c r="J13" s="44"/>
      <c r="K13" s="44"/>
      <c r="L13" s="44"/>
      <c r="M13" s="44"/>
      <c r="N13" s="44"/>
      <c r="O13" s="44"/>
    </row>
    <row r="14" spans="1:17" ht="14.5" x14ac:dyDescent="0.35">
      <c r="A14" s="43" t="s">
        <v>58</v>
      </c>
      <c r="B14" s="67" t="str">
        <f t="shared" si="0"/>
        <v xml:space="preserve"> </v>
      </c>
      <c r="C14" s="70"/>
      <c r="D14" s="70"/>
      <c r="E14" s="73"/>
      <c r="F14" s="75"/>
      <c r="G14" s="73"/>
      <c r="H14" s="44"/>
      <c r="I14" s="44"/>
      <c r="J14" s="44"/>
      <c r="K14" s="44"/>
      <c r="L14" s="44"/>
      <c r="M14" s="44"/>
      <c r="N14" s="44"/>
      <c r="O14" s="44"/>
    </row>
    <row r="15" spans="1:17" ht="14.5" x14ac:dyDescent="0.35">
      <c r="A15" s="43" t="s">
        <v>59</v>
      </c>
      <c r="B15" s="67" t="str">
        <f t="shared" si="0"/>
        <v xml:space="preserve"> </v>
      </c>
      <c r="C15" s="70"/>
      <c r="D15" s="70"/>
      <c r="E15" s="73"/>
      <c r="F15" s="76"/>
      <c r="G15" s="73"/>
      <c r="H15" s="44"/>
      <c r="I15" s="44"/>
      <c r="J15" s="44"/>
      <c r="K15" s="44"/>
      <c r="L15" s="44"/>
      <c r="M15" s="44"/>
      <c r="N15" s="44"/>
      <c r="O15" s="44"/>
    </row>
    <row r="16" spans="1:17" ht="14.5" x14ac:dyDescent="0.35">
      <c r="A16" s="43" t="s">
        <v>60</v>
      </c>
      <c r="B16" s="67" t="str">
        <f t="shared" si="0"/>
        <v xml:space="preserve"> </v>
      </c>
      <c r="C16" s="70"/>
      <c r="D16" s="70"/>
      <c r="E16" s="73"/>
      <c r="F16" s="76"/>
      <c r="G16" s="73"/>
      <c r="H16" s="44"/>
      <c r="I16" s="44"/>
      <c r="J16" s="44"/>
      <c r="K16" s="44"/>
      <c r="L16" s="44"/>
      <c r="M16" s="44"/>
      <c r="N16" s="44"/>
      <c r="O16" s="44"/>
    </row>
    <row r="17" spans="1:15" ht="14.5" x14ac:dyDescent="0.35">
      <c r="A17" s="43" t="s">
        <v>61</v>
      </c>
      <c r="B17" s="67" t="str">
        <f t="shared" si="0"/>
        <v xml:space="preserve"> </v>
      </c>
      <c r="C17" s="70"/>
      <c r="D17" s="70"/>
      <c r="E17" s="73"/>
      <c r="F17" s="76"/>
      <c r="G17" s="73"/>
      <c r="H17" s="44"/>
      <c r="I17" s="44"/>
      <c r="J17" s="44"/>
      <c r="K17" s="44"/>
      <c r="L17" s="44"/>
      <c r="M17" s="44"/>
      <c r="N17" s="44"/>
      <c r="O17" s="44"/>
    </row>
    <row r="18" spans="1:15" ht="14.5" x14ac:dyDescent="0.35">
      <c r="A18" s="43" t="s">
        <v>62</v>
      </c>
      <c r="B18" s="67" t="str">
        <f t="shared" si="0"/>
        <v xml:space="preserve"> </v>
      </c>
      <c r="C18" s="70"/>
      <c r="D18" s="70"/>
      <c r="E18" s="73"/>
      <c r="F18" s="76"/>
      <c r="G18" s="73"/>
      <c r="H18" s="44"/>
      <c r="I18" s="44"/>
      <c r="J18" s="44"/>
      <c r="K18" s="44"/>
      <c r="L18" s="44"/>
      <c r="M18" s="44"/>
      <c r="N18" s="44"/>
      <c r="O18" s="44"/>
    </row>
    <row r="19" spans="1:15" ht="14.5" x14ac:dyDescent="0.35">
      <c r="A19" s="43" t="s">
        <v>63</v>
      </c>
      <c r="B19" s="67" t="str">
        <f t="shared" si="0"/>
        <v xml:space="preserve"> </v>
      </c>
      <c r="C19" s="70"/>
      <c r="D19" s="70"/>
      <c r="E19" s="73"/>
      <c r="F19" s="76"/>
      <c r="G19" s="73"/>
      <c r="H19" s="44"/>
      <c r="I19" s="44"/>
      <c r="J19" s="44"/>
      <c r="K19" s="44"/>
      <c r="L19" s="44"/>
      <c r="M19" s="44"/>
      <c r="N19" s="44"/>
      <c r="O19" s="44"/>
    </row>
    <row r="20" spans="1:15" ht="14.5" x14ac:dyDescent="0.35">
      <c r="A20" s="43" t="s">
        <v>64</v>
      </c>
      <c r="B20" s="67" t="str">
        <f t="shared" si="0"/>
        <v xml:space="preserve"> </v>
      </c>
      <c r="C20" s="70"/>
      <c r="D20" s="70"/>
      <c r="E20" s="73"/>
      <c r="F20" s="76"/>
      <c r="G20" s="73"/>
      <c r="H20" s="44"/>
      <c r="I20" s="44"/>
      <c r="J20" s="44"/>
      <c r="K20" s="44"/>
      <c r="L20" s="44"/>
      <c r="M20" s="44"/>
      <c r="N20" s="44"/>
      <c r="O20" s="44"/>
    </row>
    <row r="21" spans="1:15" ht="14.5" x14ac:dyDescent="0.25">
      <c r="A21" s="43" t="s">
        <v>65</v>
      </c>
      <c r="B21" s="67" t="str">
        <f t="shared" si="0"/>
        <v xml:space="preserve"> </v>
      </c>
      <c r="C21" s="44"/>
      <c r="D21" s="44"/>
      <c r="E21" s="44"/>
      <c r="F21" s="44"/>
      <c r="G21" s="73"/>
      <c r="H21" s="44"/>
      <c r="I21" s="44"/>
      <c r="J21" s="44"/>
      <c r="K21" s="44"/>
      <c r="L21" s="44"/>
      <c r="M21" s="44"/>
      <c r="N21" s="44"/>
      <c r="O21" s="44"/>
    </row>
    <row r="22" spans="1:15" ht="14.5" x14ac:dyDescent="0.25">
      <c r="A22" s="43" t="s">
        <v>66</v>
      </c>
      <c r="B22" s="67" t="str">
        <f t="shared" si="0"/>
        <v xml:space="preserve"> </v>
      </c>
      <c r="C22" s="71"/>
      <c r="D22" s="71"/>
      <c r="E22" s="77"/>
      <c r="F22" s="78"/>
      <c r="G22" s="73"/>
      <c r="H22" s="44"/>
      <c r="I22" s="44"/>
      <c r="J22" s="44"/>
      <c r="K22" s="44"/>
      <c r="L22" s="44"/>
      <c r="M22" s="44"/>
      <c r="N22" s="44"/>
      <c r="O22" s="44"/>
    </row>
    <row r="23" spans="1:15" ht="14.5" x14ac:dyDescent="0.35">
      <c r="C23" s="47"/>
      <c r="D23" s="47"/>
      <c r="E23" s="48"/>
      <c r="F23" s="46"/>
      <c r="G23" s="48"/>
    </row>
    <row r="24" spans="1:15" ht="14.5" x14ac:dyDescent="0.35">
      <c r="C24" s="47"/>
      <c r="D24" s="47"/>
      <c r="E24" s="48"/>
      <c r="F24" s="46"/>
      <c r="G24" s="48"/>
    </row>
    <row r="25" spans="1:15" ht="14.5" x14ac:dyDescent="0.35">
      <c r="C25" s="47"/>
      <c r="D25" s="47"/>
      <c r="E25" s="48"/>
      <c r="F25" s="46"/>
      <c r="G25" s="48"/>
    </row>
    <row r="26" spans="1:15" ht="14.5" x14ac:dyDescent="0.35">
      <c r="C26" s="47"/>
      <c r="D26" s="47"/>
      <c r="E26" s="48"/>
      <c r="F26" s="46"/>
      <c r="G26" s="48"/>
    </row>
    <row r="27" spans="1:15" ht="14.5" x14ac:dyDescent="0.35">
      <c r="C27" s="47"/>
      <c r="D27" s="47"/>
      <c r="E27" s="48"/>
      <c r="F27" s="27"/>
      <c r="G27" s="48"/>
    </row>
    <row r="28" spans="1:15" ht="14.5" x14ac:dyDescent="0.35">
      <c r="C28" s="47"/>
      <c r="D28" s="47"/>
      <c r="E28" s="48"/>
      <c r="F28" s="28"/>
      <c r="G28" s="48"/>
    </row>
    <row r="29" spans="1:15" ht="14.5" x14ac:dyDescent="0.35">
      <c r="C29" s="47"/>
      <c r="D29" s="47"/>
      <c r="E29" s="48"/>
      <c r="F29" s="28"/>
      <c r="G29" s="48"/>
    </row>
    <row r="30" spans="1:15" ht="14.5" x14ac:dyDescent="0.35">
      <c r="C30" s="47"/>
      <c r="D30" s="47"/>
      <c r="E30" s="48"/>
      <c r="F30" s="28"/>
      <c r="G30" s="48"/>
    </row>
    <row r="31" spans="1:15" ht="14.5" x14ac:dyDescent="0.35">
      <c r="C31" s="47"/>
      <c r="D31" s="47"/>
      <c r="E31" s="48"/>
      <c r="F31" s="28"/>
      <c r="G31" s="48"/>
    </row>
    <row r="32" spans="1:15" ht="14.5" x14ac:dyDescent="0.35">
      <c r="C32" s="47"/>
      <c r="D32" s="47"/>
      <c r="E32" s="48"/>
      <c r="F32" s="28"/>
      <c r="G32" s="48"/>
    </row>
    <row r="33" spans="3:10" ht="14.5" x14ac:dyDescent="0.35">
      <c r="C33" s="47"/>
      <c r="D33" s="47"/>
      <c r="E33" s="48"/>
      <c r="F33" s="28"/>
      <c r="G33" s="48"/>
    </row>
    <row r="34" spans="3:10" x14ac:dyDescent="0.25">
      <c r="G34" s="48"/>
    </row>
    <row r="35" spans="3:10" ht="14.5" x14ac:dyDescent="0.35">
      <c r="C35" s="30"/>
      <c r="D35" s="30"/>
      <c r="E35" s="32"/>
      <c r="F35" s="33"/>
      <c r="G35" s="34"/>
    </row>
    <row r="36" spans="3:10" ht="14.5" x14ac:dyDescent="0.35">
      <c r="C36" s="30"/>
      <c r="D36" s="30"/>
      <c r="E36" s="32"/>
      <c r="F36" s="33"/>
      <c r="G36" s="34"/>
    </row>
    <row r="37" spans="3:10" ht="14.5" x14ac:dyDescent="0.35">
      <c r="C37" s="30"/>
      <c r="D37" s="30"/>
      <c r="E37" s="32"/>
      <c r="F37" s="33"/>
      <c r="G37" s="34"/>
    </row>
    <row r="38" spans="3:10" ht="14.5" x14ac:dyDescent="0.35">
      <c r="C38" s="30"/>
      <c r="D38" s="30"/>
      <c r="E38" s="32"/>
      <c r="F38" s="33"/>
      <c r="G38" s="34"/>
    </row>
    <row r="39" spans="3:10" ht="14.5" x14ac:dyDescent="0.35">
      <c r="C39" s="30"/>
      <c r="D39" s="30"/>
      <c r="E39" s="32"/>
      <c r="F39" s="33"/>
      <c r="G39" s="48"/>
    </row>
    <row r="40" spans="3:10" ht="14.5" x14ac:dyDescent="0.35">
      <c r="C40" s="30"/>
      <c r="D40" s="30"/>
      <c r="E40" s="32"/>
      <c r="F40" s="33"/>
      <c r="G40" s="48"/>
    </row>
    <row r="41" spans="3:10" ht="14.5" x14ac:dyDescent="0.35">
      <c r="C41" s="30"/>
      <c r="D41" s="30"/>
      <c r="E41" s="32"/>
      <c r="F41" s="33"/>
      <c r="G41" s="48"/>
    </row>
    <row r="42" spans="3:10" ht="14.5" x14ac:dyDescent="0.35">
      <c r="C42" s="30"/>
      <c r="D42" s="30"/>
      <c r="E42" s="32"/>
      <c r="F42" s="33"/>
      <c r="G42" s="48"/>
    </row>
    <row r="43" spans="3:10" ht="14.5" x14ac:dyDescent="0.35">
      <c r="C43" s="30"/>
      <c r="D43" s="30"/>
      <c r="E43" s="32"/>
      <c r="F43" s="33"/>
      <c r="G43" s="48"/>
    </row>
    <row r="44" spans="3:10" ht="14.5" x14ac:dyDescent="0.35">
      <c r="C44" s="30"/>
      <c r="D44" s="30"/>
      <c r="E44" s="36"/>
      <c r="F44" s="37"/>
      <c r="G44" s="48"/>
    </row>
    <row r="45" spans="3:10" ht="14.5" x14ac:dyDescent="0.35">
      <c r="C45" s="30"/>
      <c r="D45" s="30"/>
      <c r="E45" s="32"/>
      <c r="F45" s="33"/>
      <c r="G45" s="48"/>
    </row>
    <row r="46" spans="3:10" ht="14.5" x14ac:dyDescent="0.35">
      <c r="C46" s="30"/>
      <c r="D46" s="30"/>
      <c r="E46" s="32"/>
      <c r="F46" s="33"/>
      <c r="G46" s="48"/>
    </row>
    <row r="47" spans="3:10" ht="14.5" x14ac:dyDescent="0.35">
      <c r="C47" s="30"/>
      <c r="D47" s="30"/>
      <c r="E47" s="32"/>
      <c r="F47" s="33"/>
      <c r="G47" s="48"/>
      <c r="H47" s="28"/>
      <c r="J47" s="28"/>
    </row>
    <row r="48" spans="3:10" x14ac:dyDescent="0.25">
      <c r="G48" s="48"/>
    </row>
    <row r="49" spans="5:10" x14ac:dyDescent="0.25">
      <c r="F49" s="19"/>
      <c r="G49" s="48"/>
    </row>
    <row r="50" spans="5:10" x14ac:dyDescent="0.25">
      <c r="F50" s="19"/>
      <c r="G50" s="48"/>
    </row>
    <row r="51" spans="5:10" x14ac:dyDescent="0.25">
      <c r="F51" s="19"/>
      <c r="G51" s="48"/>
    </row>
    <row r="52" spans="5:10" x14ac:dyDescent="0.25">
      <c r="F52" s="19"/>
      <c r="G52" s="48"/>
    </row>
    <row r="53" spans="5:10" x14ac:dyDescent="0.25">
      <c r="F53" s="19"/>
      <c r="G53" s="48"/>
    </row>
    <row r="54" spans="5:10" x14ac:dyDescent="0.25">
      <c r="F54" s="19"/>
      <c r="G54" s="48"/>
    </row>
    <row r="55" spans="5:10" x14ac:dyDescent="0.25">
      <c r="F55" s="19"/>
      <c r="G55" s="48"/>
    </row>
    <row r="56" spans="5:10" x14ac:dyDescent="0.25">
      <c r="F56" s="19"/>
      <c r="G56" s="48"/>
    </row>
    <row r="57" spans="5:10" x14ac:dyDescent="0.25">
      <c r="F57" s="19"/>
      <c r="G57" s="48"/>
    </row>
    <row r="58" spans="5:10" x14ac:dyDescent="0.25">
      <c r="F58" s="19"/>
      <c r="G58" s="48"/>
    </row>
    <row r="59" spans="5:10" x14ac:dyDescent="0.25">
      <c r="F59" s="19"/>
      <c r="G59" s="48"/>
    </row>
    <row r="60" spans="5:10" x14ac:dyDescent="0.25">
      <c r="F60" s="19"/>
      <c r="G60" s="48"/>
    </row>
    <row r="61" spans="5:10" x14ac:dyDescent="0.25">
      <c r="F61" s="19"/>
      <c r="G61" s="48"/>
      <c r="H61" s="28"/>
      <c r="J61" s="28"/>
    </row>
    <row r="62" spans="5:10" x14ac:dyDescent="0.25">
      <c r="G62" s="48"/>
    </row>
    <row r="63" spans="5:10" x14ac:dyDescent="0.25">
      <c r="E63" s="38"/>
      <c r="F63" s="19"/>
      <c r="G63" s="48"/>
    </row>
    <row r="64" spans="5:10" x14ac:dyDescent="0.25">
      <c r="E64" s="38"/>
      <c r="F64" s="19"/>
      <c r="G64" s="48"/>
    </row>
    <row r="65" spans="5:10" x14ac:dyDescent="0.25">
      <c r="E65" s="38"/>
      <c r="F65" s="19"/>
      <c r="G65" s="48"/>
    </row>
    <row r="66" spans="5:10" x14ac:dyDescent="0.25">
      <c r="E66" s="38"/>
      <c r="F66" s="19"/>
      <c r="G66" s="48"/>
    </row>
    <row r="67" spans="5:10" x14ac:dyDescent="0.25">
      <c r="E67" s="38"/>
      <c r="F67" s="19"/>
      <c r="G67" s="48"/>
    </row>
    <row r="68" spans="5:10" x14ac:dyDescent="0.25">
      <c r="E68" s="38"/>
      <c r="F68" s="19"/>
      <c r="G68" s="48"/>
    </row>
    <row r="69" spans="5:10" x14ac:dyDescent="0.25">
      <c r="E69" s="38"/>
      <c r="F69" s="19"/>
      <c r="G69" s="48"/>
    </row>
    <row r="70" spans="5:10" x14ac:dyDescent="0.25">
      <c r="E70" s="38"/>
      <c r="F70" s="19"/>
      <c r="G70" s="48"/>
    </row>
    <row r="71" spans="5:10" x14ac:dyDescent="0.25">
      <c r="E71" s="38"/>
      <c r="F71" s="19"/>
      <c r="G71" s="48"/>
    </row>
    <row r="72" spans="5:10" x14ac:dyDescent="0.25">
      <c r="E72" s="38"/>
      <c r="F72" s="19"/>
      <c r="G72" s="48"/>
    </row>
    <row r="73" spans="5:10" x14ac:dyDescent="0.25">
      <c r="E73" s="38"/>
      <c r="F73" s="19"/>
      <c r="G73" s="48"/>
    </row>
    <row r="74" spans="5:10" x14ac:dyDescent="0.25">
      <c r="E74" s="38"/>
      <c r="F74" s="19"/>
      <c r="G74" s="48"/>
    </row>
    <row r="75" spans="5:10" x14ac:dyDescent="0.25">
      <c r="E75" s="38"/>
      <c r="F75" s="19"/>
      <c r="G75" s="48"/>
      <c r="H75" s="28"/>
      <c r="J75" s="28"/>
    </row>
    <row r="77" spans="5:10" x14ac:dyDescent="0.25">
      <c r="F77" s="19"/>
    </row>
    <row r="78" spans="5:10" x14ac:dyDescent="0.25">
      <c r="F78" s="19"/>
    </row>
    <row r="79" spans="5:10" x14ac:dyDescent="0.25">
      <c r="F79" s="19"/>
    </row>
    <row r="80" spans="5:10" x14ac:dyDescent="0.25">
      <c r="F80" s="19"/>
    </row>
    <row r="81" spans="5:10" x14ac:dyDescent="0.25">
      <c r="F81" s="19"/>
      <c r="G81" s="48"/>
    </row>
    <row r="82" spans="5:10" x14ac:dyDescent="0.25">
      <c r="F82" s="19"/>
      <c r="G82" s="48"/>
    </row>
    <row r="83" spans="5:10" x14ac:dyDescent="0.25">
      <c r="F83" s="19"/>
      <c r="G83" s="48"/>
    </row>
    <row r="84" spans="5:10" x14ac:dyDescent="0.25">
      <c r="F84" s="19"/>
      <c r="G84" s="48"/>
    </row>
    <row r="85" spans="5:10" x14ac:dyDescent="0.25">
      <c r="F85" s="19"/>
      <c r="G85" s="48"/>
    </row>
    <row r="86" spans="5:10" x14ac:dyDescent="0.25">
      <c r="F86" s="19"/>
      <c r="G86" s="48"/>
    </row>
    <row r="87" spans="5:10" x14ac:dyDescent="0.25">
      <c r="F87" s="19"/>
      <c r="G87" s="48"/>
    </row>
    <row r="88" spans="5:10" x14ac:dyDescent="0.25">
      <c r="F88" s="19"/>
      <c r="G88" s="48"/>
    </row>
    <row r="89" spans="5:10" x14ac:dyDescent="0.25">
      <c r="F89" s="19"/>
      <c r="G89" s="48"/>
      <c r="H89" s="28"/>
      <c r="J89" s="28"/>
    </row>
    <row r="91" spans="5:10" x14ac:dyDescent="0.25">
      <c r="E91" s="38"/>
      <c r="F91" s="19"/>
      <c r="G91" s="48"/>
    </row>
    <row r="92" spans="5:10" x14ac:dyDescent="0.25">
      <c r="E92" s="38"/>
      <c r="F92" s="19"/>
      <c r="G92" s="48"/>
    </row>
    <row r="93" spans="5:10" x14ac:dyDescent="0.25">
      <c r="E93" s="38"/>
      <c r="F93" s="19"/>
      <c r="G93" s="48"/>
    </row>
    <row r="94" spans="5:10" x14ac:dyDescent="0.25">
      <c r="E94" s="38"/>
      <c r="F94" s="19"/>
      <c r="G94" s="48"/>
    </row>
    <row r="95" spans="5:10" x14ac:dyDescent="0.25">
      <c r="E95" s="38"/>
      <c r="F95" s="19"/>
      <c r="G95" s="48"/>
    </row>
    <row r="96" spans="5:10" x14ac:dyDescent="0.25">
      <c r="E96" s="38"/>
      <c r="F96" s="19"/>
      <c r="G96" s="48"/>
    </row>
    <row r="97" spans="5:10" x14ac:dyDescent="0.25">
      <c r="E97" s="38"/>
      <c r="F97" s="19"/>
      <c r="G97" s="48"/>
    </row>
    <row r="98" spans="5:10" x14ac:dyDescent="0.25">
      <c r="E98" s="38"/>
      <c r="F98" s="19"/>
      <c r="G98" s="48"/>
    </row>
    <row r="99" spans="5:10" x14ac:dyDescent="0.25">
      <c r="E99" s="38"/>
      <c r="F99" s="19"/>
      <c r="G99" s="48"/>
    </row>
    <row r="100" spans="5:10" x14ac:dyDescent="0.25">
      <c r="E100" s="38"/>
      <c r="F100" s="19"/>
      <c r="G100" s="48"/>
    </row>
    <row r="101" spans="5:10" x14ac:dyDescent="0.25">
      <c r="E101" s="38"/>
      <c r="F101" s="19"/>
      <c r="G101" s="48"/>
    </row>
    <row r="102" spans="5:10" x14ac:dyDescent="0.25">
      <c r="E102" s="38"/>
      <c r="F102" s="19"/>
      <c r="G102" s="48"/>
    </row>
    <row r="103" spans="5:10" x14ac:dyDescent="0.25">
      <c r="E103" s="38"/>
      <c r="F103" s="19"/>
      <c r="G103" s="48"/>
      <c r="H103" s="28"/>
      <c r="J103" s="28"/>
    </row>
    <row r="105" spans="5:10" x14ac:dyDescent="0.25">
      <c r="F105" s="19"/>
      <c r="G105" s="48"/>
    </row>
    <row r="106" spans="5:10" x14ac:dyDescent="0.25">
      <c r="F106" s="19"/>
      <c r="G106" s="48"/>
    </row>
    <row r="107" spans="5:10" x14ac:dyDescent="0.25">
      <c r="F107" s="19"/>
      <c r="G107" s="48"/>
    </row>
    <row r="108" spans="5:10" x14ac:dyDescent="0.25">
      <c r="F108" s="19"/>
      <c r="G108" s="48"/>
    </row>
    <row r="109" spans="5:10" x14ac:dyDescent="0.25">
      <c r="F109" s="19"/>
      <c r="G109" s="48"/>
    </row>
    <row r="110" spans="5:10" x14ac:dyDescent="0.25">
      <c r="F110" s="19"/>
      <c r="G110" s="48"/>
    </row>
    <row r="111" spans="5:10" x14ac:dyDescent="0.25">
      <c r="F111" s="19"/>
      <c r="G111" s="48"/>
    </row>
    <row r="112" spans="5:10" x14ac:dyDescent="0.25">
      <c r="F112" s="19"/>
      <c r="G112" s="48"/>
    </row>
    <row r="113" spans="5:10" x14ac:dyDescent="0.25">
      <c r="F113" s="19"/>
      <c r="G113" s="48"/>
    </row>
    <row r="114" spans="5:10" x14ac:dyDescent="0.25">
      <c r="F114" s="19"/>
      <c r="G114" s="48"/>
    </row>
    <row r="115" spans="5:10" x14ac:dyDescent="0.25">
      <c r="F115" s="19"/>
      <c r="G115" s="48"/>
    </row>
    <row r="116" spans="5:10" x14ac:dyDescent="0.25">
      <c r="F116" s="19"/>
      <c r="G116" s="48"/>
    </row>
    <row r="117" spans="5:10" x14ac:dyDescent="0.25">
      <c r="F117" s="19"/>
      <c r="G117" s="48"/>
      <c r="H117" s="28"/>
      <c r="J117" s="28"/>
    </row>
    <row r="119" spans="5:10" x14ac:dyDescent="0.25">
      <c r="E119" s="38"/>
      <c r="F119" s="19"/>
      <c r="G119" s="48"/>
    </row>
    <row r="120" spans="5:10" x14ac:dyDescent="0.25">
      <c r="E120" s="38"/>
      <c r="F120" s="19"/>
      <c r="G120" s="48"/>
    </row>
    <row r="121" spans="5:10" x14ac:dyDescent="0.25">
      <c r="E121" s="38"/>
      <c r="F121" s="19"/>
      <c r="G121" s="48"/>
    </row>
    <row r="122" spans="5:10" x14ac:dyDescent="0.25">
      <c r="E122" s="38"/>
      <c r="F122" s="19"/>
      <c r="G122" s="48"/>
    </row>
    <row r="123" spans="5:10" x14ac:dyDescent="0.25">
      <c r="E123" s="38"/>
      <c r="F123" s="19"/>
      <c r="G123" s="48"/>
    </row>
    <row r="124" spans="5:10" x14ac:dyDescent="0.25">
      <c r="E124" s="38"/>
      <c r="F124" s="19"/>
      <c r="G124" s="48"/>
    </row>
    <row r="125" spans="5:10" x14ac:dyDescent="0.25">
      <c r="E125" s="38"/>
      <c r="F125" s="19"/>
      <c r="G125" s="48"/>
    </row>
    <row r="126" spans="5:10" x14ac:dyDescent="0.25">
      <c r="E126" s="38"/>
      <c r="F126" s="19"/>
      <c r="G126" s="48"/>
    </row>
    <row r="127" spans="5:10" x14ac:dyDescent="0.25">
      <c r="E127" s="38"/>
      <c r="F127" s="19"/>
      <c r="G127" s="48"/>
    </row>
    <row r="128" spans="5:10" x14ac:dyDescent="0.25">
      <c r="E128" s="38"/>
      <c r="F128" s="19"/>
      <c r="G128" s="48"/>
    </row>
    <row r="129" spans="5:10" x14ac:dyDescent="0.25">
      <c r="E129" s="38"/>
      <c r="F129" s="19"/>
      <c r="G129" s="48"/>
    </row>
    <row r="130" spans="5:10" x14ac:dyDescent="0.25">
      <c r="E130" s="38"/>
      <c r="F130" s="19"/>
      <c r="G130" s="48"/>
    </row>
    <row r="131" spans="5:10" x14ac:dyDescent="0.25">
      <c r="E131" s="38"/>
      <c r="F131" s="19"/>
      <c r="G131" s="48"/>
      <c r="H131" s="28"/>
      <c r="J131" s="28"/>
    </row>
    <row r="133" spans="5:10" x14ac:dyDescent="0.25">
      <c r="F133" s="19"/>
      <c r="G133" s="48"/>
    </row>
    <row r="134" spans="5:10" x14ac:dyDescent="0.25">
      <c r="F134" s="19"/>
      <c r="G134" s="48"/>
    </row>
    <row r="135" spans="5:10" x14ac:dyDescent="0.25">
      <c r="F135" s="19"/>
      <c r="G135" s="48"/>
    </row>
    <row r="136" spans="5:10" x14ac:dyDescent="0.25">
      <c r="F136" s="19"/>
      <c r="G136" s="48"/>
    </row>
    <row r="137" spans="5:10" x14ac:dyDescent="0.25">
      <c r="F137" s="19"/>
      <c r="G137" s="48"/>
    </row>
    <row r="138" spans="5:10" x14ac:dyDescent="0.25">
      <c r="F138" s="19"/>
      <c r="G138" s="48"/>
    </row>
    <row r="139" spans="5:10" x14ac:dyDescent="0.25">
      <c r="F139" s="19"/>
      <c r="G139" s="48"/>
    </row>
    <row r="140" spans="5:10" x14ac:dyDescent="0.25">
      <c r="F140" s="19"/>
      <c r="G140" s="48"/>
    </row>
    <row r="141" spans="5:10" x14ac:dyDescent="0.25">
      <c r="F141" s="19"/>
      <c r="G141" s="48"/>
    </row>
    <row r="142" spans="5:10" x14ac:dyDescent="0.25">
      <c r="F142" s="19"/>
      <c r="G142" s="48"/>
    </row>
    <row r="143" spans="5:10" x14ac:dyDescent="0.25">
      <c r="F143" s="19"/>
      <c r="G143" s="48"/>
    </row>
    <row r="144" spans="5:10" x14ac:dyDescent="0.25">
      <c r="F144" s="19"/>
      <c r="G144" s="48"/>
    </row>
    <row r="145" spans="5:10" x14ac:dyDescent="0.25">
      <c r="F145" s="19"/>
      <c r="G145" s="48"/>
      <c r="H145" s="28"/>
      <c r="J145" s="28"/>
    </row>
    <row r="147" spans="5:10" x14ac:dyDescent="0.25">
      <c r="E147" s="38"/>
      <c r="F147" s="19"/>
      <c r="G147" s="48"/>
    </row>
    <row r="148" spans="5:10" x14ac:dyDescent="0.25">
      <c r="E148" s="38"/>
      <c r="F148" s="19"/>
      <c r="G148" s="48"/>
    </row>
    <row r="149" spans="5:10" x14ac:dyDescent="0.25">
      <c r="E149" s="38"/>
      <c r="F149" s="19"/>
      <c r="G149" s="48"/>
    </row>
    <row r="150" spans="5:10" x14ac:dyDescent="0.25">
      <c r="E150" s="38"/>
      <c r="F150" s="19"/>
      <c r="G150" s="48"/>
    </row>
    <row r="151" spans="5:10" x14ac:dyDescent="0.25">
      <c r="E151" s="38"/>
      <c r="F151" s="19"/>
      <c r="G151" s="48"/>
    </row>
    <row r="152" spans="5:10" x14ac:dyDescent="0.25">
      <c r="E152" s="38"/>
      <c r="F152" s="19"/>
      <c r="G152" s="48"/>
    </row>
    <row r="153" spans="5:10" x14ac:dyDescent="0.25">
      <c r="E153" s="38"/>
      <c r="F153" s="19"/>
      <c r="G153" s="48"/>
    </row>
    <row r="154" spans="5:10" x14ac:dyDescent="0.25">
      <c r="E154" s="38"/>
      <c r="F154" s="19"/>
      <c r="G154" s="48"/>
    </row>
    <row r="155" spans="5:10" x14ac:dyDescent="0.25">
      <c r="E155" s="38"/>
      <c r="F155" s="19"/>
      <c r="G155" s="48"/>
    </row>
    <row r="156" spans="5:10" x14ac:dyDescent="0.25">
      <c r="E156" s="38"/>
      <c r="F156" s="19"/>
      <c r="G156" s="48"/>
    </row>
    <row r="157" spans="5:10" x14ac:dyDescent="0.25">
      <c r="E157" s="38"/>
      <c r="F157" s="19"/>
      <c r="G157" s="48"/>
    </row>
    <row r="158" spans="5:10" x14ac:dyDescent="0.25">
      <c r="E158" s="38"/>
      <c r="F158" s="19"/>
      <c r="G158" s="48"/>
    </row>
    <row r="159" spans="5:10" x14ac:dyDescent="0.25">
      <c r="E159" s="38"/>
      <c r="F159" s="19"/>
      <c r="G159" s="48"/>
      <c r="H159" s="28"/>
      <c r="J159" s="28"/>
    </row>
    <row r="161" spans="5:10" x14ac:dyDescent="0.25">
      <c r="E161" s="39"/>
      <c r="F161" s="40"/>
      <c r="G161" s="48"/>
    </row>
    <row r="162" spans="5:10" x14ac:dyDescent="0.25">
      <c r="E162" s="39"/>
      <c r="F162" s="40"/>
      <c r="G162" s="48"/>
    </row>
    <row r="163" spans="5:10" x14ac:dyDescent="0.25">
      <c r="E163" s="39"/>
      <c r="F163" s="40"/>
      <c r="G163" s="48"/>
    </row>
    <row r="164" spans="5:10" x14ac:dyDescent="0.25">
      <c r="E164" s="39"/>
      <c r="F164" s="40"/>
      <c r="G164" s="48"/>
    </row>
    <row r="165" spans="5:10" x14ac:dyDescent="0.25">
      <c r="E165" s="39"/>
      <c r="F165" s="40"/>
      <c r="G165" s="48"/>
    </row>
    <row r="166" spans="5:10" x14ac:dyDescent="0.25">
      <c r="E166" s="39"/>
      <c r="F166" s="40"/>
      <c r="G166" s="48"/>
    </row>
    <row r="167" spans="5:10" x14ac:dyDescent="0.25">
      <c r="E167" s="39"/>
      <c r="F167" s="40"/>
      <c r="G167" s="48"/>
    </row>
    <row r="168" spans="5:10" x14ac:dyDescent="0.25">
      <c r="E168" s="39"/>
      <c r="F168" s="40"/>
      <c r="G168" s="48"/>
    </row>
    <row r="169" spans="5:10" x14ac:dyDescent="0.25">
      <c r="E169" s="39"/>
      <c r="F169" s="40"/>
      <c r="G169" s="48"/>
    </row>
    <row r="170" spans="5:10" x14ac:dyDescent="0.25">
      <c r="E170" s="39"/>
      <c r="F170" s="40"/>
      <c r="G170" s="48"/>
    </row>
    <row r="171" spans="5:10" x14ac:dyDescent="0.25">
      <c r="E171" s="39"/>
      <c r="F171" s="40"/>
      <c r="G171" s="48"/>
    </row>
    <row r="172" spans="5:10" x14ac:dyDescent="0.25">
      <c r="E172" s="39"/>
      <c r="F172" s="40"/>
      <c r="G172" s="48"/>
    </row>
    <row r="173" spans="5:10" x14ac:dyDescent="0.25">
      <c r="E173" s="39"/>
      <c r="F173" s="40"/>
      <c r="G173" s="48"/>
      <c r="H173" s="28"/>
      <c r="J173" s="28"/>
    </row>
    <row r="175" spans="5:10" x14ac:dyDescent="0.25">
      <c r="E175" s="41"/>
      <c r="F175" s="40"/>
      <c r="G175" s="48"/>
    </row>
    <row r="176" spans="5:10" x14ac:dyDescent="0.25">
      <c r="E176" s="41"/>
      <c r="F176" s="40"/>
      <c r="G176" s="48"/>
    </row>
    <row r="177" spans="5:10" x14ac:dyDescent="0.25">
      <c r="E177" s="41"/>
      <c r="F177" s="40"/>
      <c r="G177" s="48"/>
    </row>
    <row r="178" spans="5:10" x14ac:dyDescent="0.25">
      <c r="E178" s="41"/>
      <c r="F178" s="40"/>
      <c r="G178" s="48"/>
    </row>
    <row r="179" spans="5:10" x14ac:dyDescent="0.25">
      <c r="E179" s="41"/>
      <c r="F179" s="40"/>
      <c r="G179" s="48"/>
    </row>
    <row r="180" spans="5:10" x14ac:dyDescent="0.25">
      <c r="E180" s="41"/>
      <c r="F180" s="40"/>
      <c r="G180" s="48"/>
    </row>
    <row r="181" spans="5:10" x14ac:dyDescent="0.25">
      <c r="E181" s="41"/>
      <c r="F181" s="40"/>
      <c r="G181" s="48"/>
    </row>
    <row r="182" spans="5:10" x14ac:dyDescent="0.25">
      <c r="E182" s="41"/>
      <c r="F182" s="40"/>
      <c r="G182" s="48"/>
    </row>
    <row r="183" spans="5:10" x14ac:dyDescent="0.25">
      <c r="E183" s="41"/>
      <c r="F183" s="40"/>
      <c r="G183" s="48"/>
    </row>
    <row r="184" spans="5:10" x14ac:dyDescent="0.25">
      <c r="E184" s="41"/>
      <c r="F184" s="40"/>
      <c r="G184" s="48"/>
    </row>
    <row r="185" spans="5:10" x14ac:dyDescent="0.25">
      <c r="E185" s="41"/>
      <c r="F185" s="40"/>
      <c r="G185" s="48"/>
    </row>
    <row r="186" spans="5:10" x14ac:dyDescent="0.25">
      <c r="E186" s="41"/>
      <c r="F186" s="40"/>
      <c r="G186" s="48"/>
    </row>
    <row r="187" spans="5:10" x14ac:dyDescent="0.25">
      <c r="E187" s="41"/>
      <c r="F187" s="40"/>
      <c r="G187" s="48"/>
      <c r="H187" s="28"/>
      <c r="J187" s="28"/>
    </row>
    <row r="189" spans="5:10" x14ac:dyDescent="0.25">
      <c r="E189" s="38"/>
      <c r="F189" s="19"/>
      <c r="G189" s="48"/>
    </row>
    <row r="190" spans="5:10" x14ac:dyDescent="0.25">
      <c r="E190" s="38"/>
      <c r="F190" s="19"/>
      <c r="G190" s="48"/>
    </row>
    <row r="191" spans="5:10" x14ac:dyDescent="0.25">
      <c r="E191" s="38"/>
      <c r="F191" s="19"/>
      <c r="G191" s="48"/>
    </row>
    <row r="192" spans="5:10" x14ac:dyDescent="0.25">
      <c r="E192" s="38"/>
      <c r="F192" s="19"/>
      <c r="G192" s="48"/>
    </row>
    <row r="193" spans="5:10" x14ac:dyDescent="0.25">
      <c r="E193" s="38"/>
      <c r="F193" s="19"/>
      <c r="G193" s="48"/>
    </row>
    <row r="194" spans="5:10" x14ac:dyDescent="0.25">
      <c r="E194" s="38"/>
      <c r="F194" s="19"/>
      <c r="G194" s="48"/>
    </row>
    <row r="195" spans="5:10" x14ac:dyDescent="0.25">
      <c r="E195" s="38"/>
      <c r="F195" s="19"/>
      <c r="G195" s="48"/>
    </row>
    <row r="196" spans="5:10" x14ac:dyDescent="0.25">
      <c r="E196" s="38"/>
      <c r="F196" s="19"/>
      <c r="G196" s="48"/>
    </row>
    <row r="197" spans="5:10" x14ac:dyDescent="0.25">
      <c r="E197" s="38"/>
      <c r="F197" s="19"/>
      <c r="G197" s="48"/>
    </row>
    <row r="198" spans="5:10" x14ac:dyDescent="0.25">
      <c r="E198" s="38"/>
      <c r="F198" s="19"/>
      <c r="G198" s="48"/>
    </row>
    <row r="199" spans="5:10" x14ac:dyDescent="0.25">
      <c r="E199" s="38"/>
      <c r="F199" s="19"/>
      <c r="G199" s="48"/>
    </row>
    <row r="200" spans="5:10" x14ac:dyDescent="0.25">
      <c r="E200" s="38"/>
      <c r="F200" s="19"/>
      <c r="G200" s="48"/>
    </row>
    <row r="201" spans="5:10" x14ac:dyDescent="0.25">
      <c r="E201" s="38"/>
      <c r="F201" s="19"/>
      <c r="G201" s="48"/>
      <c r="H201" s="28"/>
      <c r="J201" s="28"/>
    </row>
    <row r="203" spans="5:10" x14ac:dyDescent="0.25">
      <c r="E203" s="41"/>
      <c r="F203" s="40"/>
      <c r="G203" s="48"/>
    </row>
    <row r="204" spans="5:10" x14ac:dyDescent="0.25">
      <c r="E204" s="41"/>
      <c r="F204" s="40"/>
      <c r="G204" s="48"/>
    </row>
    <row r="205" spans="5:10" x14ac:dyDescent="0.25">
      <c r="E205" s="41"/>
      <c r="F205" s="40"/>
      <c r="G205" s="48"/>
    </row>
    <row r="206" spans="5:10" x14ac:dyDescent="0.25">
      <c r="E206" s="41"/>
      <c r="F206" s="40"/>
      <c r="G206" s="48"/>
    </row>
    <row r="207" spans="5:10" x14ac:dyDescent="0.25">
      <c r="E207" s="41"/>
      <c r="F207" s="40"/>
      <c r="G207" s="48"/>
    </row>
    <row r="208" spans="5:10" x14ac:dyDescent="0.25">
      <c r="E208" s="41"/>
      <c r="F208" s="40"/>
      <c r="G208" s="48"/>
    </row>
    <row r="209" spans="5:10" x14ac:dyDescent="0.25">
      <c r="E209" s="41"/>
      <c r="F209" s="40"/>
      <c r="G209" s="48"/>
    </row>
    <row r="210" spans="5:10" x14ac:dyDescent="0.25">
      <c r="E210" s="41"/>
      <c r="F210" s="40"/>
      <c r="G210" s="48"/>
    </row>
    <row r="211" spans="5:10" x14ac:dyDescent="0.25">
      <c r="E211" s="41"/>
      <c r="F211" s="40"/>
      <c r="G211" s="48"/>
    </row>
    <row r="212" spans="5:10" x14ac:dyDescent="0.25">
      <c r="E212" s="41"/>
      <c r="F212" s="40"/>
      <c r="G212" s="48"/>
    </row>
    <row r="213" spans="5:10" x14ac:dyDescent="0.25">
      <c r="E213" s="41"/>
      <c r="F213" s="40"/>
      <c r="G213" s="48"/>
    </row>
    <row r="214" spans="5:10" x14ac:dyDescent="0.25">
      <c r="E214" s="41"/>
      <c r="F214" s="40"/>
      <c r="G214" s="48"/>
    </row>
    <row r="215" spans="5:10" x14ac:dyDescent="0.25">
      <c r="E215" s="41"/>
      <c r="F215" s="40"/>
      <c r="G215" s="48"/>
      <c r="H215" s="28"/>
      <c r="J215" s="28"/>
    </row>
    <row r="217" spans="5:10" x14ac:dyDescent="0.25">
      <c r="E217" s="38"/>
      <c r="F217" s="19"/>
      <c r="G217" s="48"/>
    </row>
    <row r="218" spans="5:10" x14ac:dyDescent="0.25">
      <c r="E218" s="38"/>
      <c r="F218" s="19"/>
      <c r="G218" s="48"/>
    </row>
    <row r="219" spans="5:10" x14ac:dyDescent="0.25">
      <c r="E219" s="38"/>
      <c r="F219" s="19"/>
      <c r="G219" s="48"/>
    </row>
    <row r="220" spans="5:10" x14ac:dyDescent="0.25">
      <c r="E220" s="38"/>
      <c r="F220" s="19"/>
      <c r="G220" s="48"/>
    </row>
    <row r="221" spans="5:10" x14ac:dyDescent="0.25">
      <c r="E221" s="38"/>
      <c r="F221" s="19"/>
      <c r="G221" s="48"/>
    </row>
    <row r="222" spans="5:10" x14ac:dyDescent="0.25">
      <c r="E222" s="38"/>
      <c r="F222" s="19"/>
      <c r="G222" s="48"/>
    </row>
    <row r="223" spans="5:10" x14ac:dyDescent="0.25">
      <c r="E223" s="38"/>
      <c r="F223" s="19"/>
      <c r="G223" s="48"/>
    </row>
    <row r="224" spans="5:10" x14ac:dyDescent="0.25">
      <c r="E224" s="38"/>
      <c r="F224" s="19"/>
      <c r="G224" s="48"/>
    </row>
    <row r="225" spans="5:10" x14ac:dyDescent="0.25">
      <c r="E225" s="38"/>
      <c r="F225" s="19"/>
      <c r="G225" s="48"/>
    </row>
    <row r="226" spans="5:10" x14ac:dyDescent="0.25">
      <c r="E226" s="38"/>
      <c r="F226" s="19"/>
      <c r="G226" s="48"/>
    </row>
    <row r="227" spans="5:10" x14ac:dyDescent="0.25">
      <c r="E227" s="38"/>
      <c r="F227" s="19"/>
      <c r="G227" s="48"/>
    </row>
    <row r="228" spans="5:10" x14ac:dyDescent="0.25">
      <c r="E228" s="38"/>
      <c r="F228" s="19"/>
      <c r="G228" s="48"/>
    </row>
    <row r="229" spans="5:10" x14ac:dyDescent="0.25">
      <c r="E229" s="38"/>
      <c r="F229" s="19"/>
      <c r="G229" s="48"/>
      <c r="H229" s="28"/>
      <c r="J229" s="28"/>
    </row>
  </sheetData>
  <pageMargins left="0.25" right="0.25" top="0.75" bottom="0.75" header="0.3" footer="0.3"/>
  <pageSetup scale="6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29"/>
  <sheetViews>
    <sheetView zoomScaleNormal="100" workbookViewId="0">
      <selection activeCell="A2" sqref="A2"/>
    </sheetView>
  </sheetViews>
  <sheetFormatPr defaultColWidth="9.08984375" defaultRowHeight="12.5" x14ac:dyDescent="0.25"/>
  <cols>
    <col min="1" max="1" width="15.36328125" style="43" customWidth="1"/>
    <col min="2" max="16" width="9.1796875" style="43" customWidth="1"/>
    <col min="17" max="16384" width="9.08984375" style="43"/>
  </cols>
  <sheetData>
    <row r="1" spans="1:16" s="8" customFormat="1" ht="14.5" x14ac:dyDescent="0.35">
      <c r="A1" s="8" t="s">
        <v>68</v>
      </c>
    </row>
    <row r="2" spans="1:16" s="8" customFormat="1" ht="14.5" x14ac:dyDescent="0.35">
      <c r="A2" s="8" t="s">
        <v>71</v>
      </c>
      <c r="D2" s="49" t="s">
        <v>70</v>
      </c>
      <c r="N2" s="49" t="s">
        <v>70</v>
      </c>
    </row>
    <row r="3" spans="1:16" s="14" customFormat="1" ht="14.5" x14ac:dyDescent="0.35">
      <c r="A3" s="8" t="s">
        <v>69</v>
      </c>
      <c r="B3" s="12"/>
      <c r="C3" s="13"/>
      <c r="D3" s="49" t="s">
        <v>48</v>
      </c>
      <c r="E3" s="8"/>
      <c r="F3" s="8"/>
      <c r="G3" s="8"/>
      <c r="H3" s="8"/>
      <c r="I3" s="8"/>
      <c r="J3" s="8"/>
      <c r="K3" s="8"/>
      <c r="L3" s="8"/>
      <c r="N3" s="49" t="s">
        <v>48</v>
      </c>
      <c r="O3" s="49"/>
    </row>
    <row r="4" spans="1:16" s="14" customFormat="1" ht="14.5" x14ac:dyDescent="0.35">
      <c r="A4" s="12"/>
      <c r="B4" s="12"/>
      <c r="C4" s="13"/>
      <c r="D4" s="49" t="s">
        <v>23</v>
      </c>
      <c r="E4" s="8"/>
      <c r="F4" s="8"/>
      <c r="G4" s="8"/>
      <c r="H4" s="8"/>
      <c r="I4" s="8"/>
      <c r="J4" s="8"/>
      <c r="K4" s="8"/>
      <c r="L4" s="8"/>
      <c r="N4" s="49" t="s">
        <v>23</v>
      </c>
      <c r="O4" s="49"/>
    </row>
    <row r="5" spans="1:16" ht="14.5" x14ac:dyDescent="0.35">
      <c r="A5" s="43" t="s">
        <v>49</v>
      </c>
      <c r="B5" s="67" t="s">
        <v>35</v>
      </c>
      <c r="C5" s="15" t="s">
        <v>42</v>
      </c>
      <c r="D5" s="49" t="s">
        <v>22</v>
      </c>
      <c r="E5" s="8"/>
      <c r="F5" s="8"/>
      <c r="G5" s="8"/>
      <c r="H5" s="8"/>
      <c r="I5" s="8"/>
      <c r="J5" s="8"/>
      <c r="K5" s="8"/>
      <c r="L5" s="8"/>
      <c r="M5" s="1"/>
      <c r="N5" s="49" t="s">
        <v>22</v>
      </c>
      <c r="O5" s="49"/>
      <c r="P5" s="55"/>
    </row>
    <row r="6" spans="1:16" ht="15.5" x14ac:dyDescent="0.35">
      <c r="A6" s="43" t="s">
        <v>50</v>
      </c>
      <c r="B6" s="67" t="s">
        <v>36</v>
      </c>
      <c r="C6" s="20"/>
      <c r="D6" s="68">
        <v>0</v>
      </c>
      <c r="E6" s="68">
        <v>1</v>
      </c>
      <c r="F6" s="68">
        <v>2</v>
      </c>
      <c r="G6" s="68">
        <v>3</v>
      </c>
      <c r="H6" s="68">
        <v>4</v>
      </c>
      <c r="I6" s="68">
        <v>5</v>
      </c>
      <c r="J6" s="68">
        <v>7</v>
      </c>
      <c r="K6" s="68">
        <v>9</v>
      </c>
      <c r="L6" s="68">
        <v>10</v>
      </c>
      <c r="M6" s="68">
        <v>12</v>
      </c>
      <c r="N6" s="68">
        <v>15</v>
      </c>
      <c r="O6" s="46"/>
      <c r="P6" s="55"/>
    </row>
    <row r="7" spans="1:16" ht="14.5" x14ac:dyDescent="0.3">
      <c r="A7" s="43" t="s">
        <v>51</v>
      </c>
      <c r="B7" s="67">
        <f>IF(COUNT(D7:O7)&gt;1,-SLOPE(1+LN(D7:N7-C7),D6:N6)," ")</f>
        <v>0.3</v>
      </c>
      <c r="C7" s="65">
        <v>0.14000000000000001</v>
      </c>
      <c r="D7" s="65">
        <v>3</v>
      </c>
      <c r="E7" s="65">
        <v>2.258740111149713</v>
      </c>
      <c r="F7" s="65">
        <v>1.7096012792289152</v>
      </c>
      <c r="G7" s="65">
        <v>1.3027892268581134</v>
      </c>
      <c r="H7" s="65">
        <v>1.001415446068898</v>
      </c>
      <c r="I7" s="65">
        <v>0.77815225802450927</v>
      </c>
      <c r="J7" s="65">
        <v>0.49022538480352823</v>
      </c>
      <c r="K7" s="65">
        <v>0.33220776643568439</v>
      </c>
      <c r="L7" s="65">
        <v>0.28239101553209089</v>
      </c>
      <c r="M7" s="65">
        <v>0.21814584619925675</v>
      </c>
      <c r="N7" s="65">
        <v>0.17177173009937302</v>
      </c>
      <c r="O7" s="46"/>
      <c r="P7" s="60"/>
    </row>
    <row r="8" spans="1:16" ht="14.5" x14ac:dyDescent="0.25">
      <c r="A8" s="43" t="s">
        <v>52</v>
      </c>
      <c r="B8" s="67" t="str">
        <f>IF(COUNT(D8:O8)&gt;1,-SLOPE(LN(D8:N8-C8),D7:N7)," ")</f>
        <v xml:space="preserve"> </v>
      </c>
      <c r="C8" s="69"/>
      <c r="D8" s="69"/>
      <c r="E8" s="69"/>
      <c r="F8" s="45"/>
      <c r="G8" s="45"/>
      <c r="H8" s="44"/>
      <c r="I8" s="44"/>
      <c r="J8" s="44"/>
      <c r="K8" s="44"/>
      <c r="L8" s="44"/>
      <c r="M8" s="44"/>
      <c r="N8" s="44"/>
      <c r="O8" s="46"/>
    </row>
    <row r="9" spans="1:16" ht="14.5" x14ac:dyDescent="0.25">
      <c r="A9" s="43" t="s">
        <v>53</v>
      </c>
      <c r="B9" s="67" t="str">
        <f>IF(COUNT(D9:O9)&gt;1,-SLOPE(LN(D9:N9-C9),D8:N8)," ")</f>
        <v xml:space="preserve"> </v>
      </c>
      <c r="C9" s="44"/>
      <c r="D9" s="44"/>
      <c r="E9" s="44"/>
      <c r="F9" s="44"/>
      <c r="G9" s="44"/>
      <c r="H9" s="44"/>
      <c r="I9" s="44"/>
      <c r="J9" s="72"/>
      <c r="K9" s="44"/>
      <c r="L9" s="44"/>
      <c r="M9" s="44"/>
      <c r="N9" s="44"/>
      <c r="O9" s="46"/>
    </row>
    <row r="10" spans="1:16" s="46" customFormat="1" ht="14.5" x14ac:dyDescent="0.35">
      <c r="A10" s="43" t="s">
        <v>54</v>
      </c>
      <c r="B10" s="67" t="str">
        <f>IF(COUNT(D10:O10)&gt;1,-SLOPE(LN(D10:N10-C10),D9:N9)," ")</f>
        <v xml:space="preserve"> </v>
      </c>
      <c r="C10" s="70"/>
      <c r="D10" s="73"/>
      <c r="E10" s="74"/>
      <c r="F10" s="73"/>
      <c r="G10" s="74"/>
      <c r="H10" s="74"/>
      <c r="I10" s="74"/>
      <c r="J10" s="74"/>
      <c r="K10" s="74"/>
      <c r="L10" s="74"/>
      <c r="M10" s="74"/>
      <c r="N10" s="74"/>
    </row>
    <row r="11" spans="1:16" s="46" customFormat="1" ht="14.5" x14ac:dyDescent="0.35">
      <c r="A11" s="43" t="s">
        <v>55</v>
      </c>
      <c r="B11" s="67" t="str">
        <f>IF(COUNT(D11:O11)&gt;1,-SLOPE(LN(D11:N11-C11),D10:N10)," ")</f>
        <v xml:space="preserve"> </v>
      </c>
      <c r="C11" s="70"/>
      <c r="D11" s="73"/>
      <c r="E11" s="74"/>
      <c r="F11" s="73"/>
      <c r="G11" s="74"/>
      <c r="H11" s="74"/>
      <c r="I11" s="74"/>
      <c r="J11" s="74"/>
      <c r="K11" s="74"/>
      <c r="L11" s="74"/>
      <c r="M11" s="74"/>
      <c r="N11" s="74"/>
    </row>
    <row r="12" spans="1:16" s="46" customFormat="1" ht="14.5" x14ac:dyDescent="0.35">
      <c r="A12" s="43" t="s">
        <v>56</v>
      </c>
      <c r="B12" s="67" t="str">
        <f>IF(COUNT(D12:O12)&gt;1,-SLOPE(LN(D12:N12-C12),D11:N11)," ")</f>
        <v xml:space="preserve"> </v>
      </c>
      <c r="C12" s="70"/>
      <c r="D12" s="73"/>
      <c r="E12" s="74"/>
      <c r="F12" s="73"/>
      <c r="G12" s="74"/>
      <c r="H12" s="74"/>
      <c r="I12" s="74"/>
      <c r="J12" s="74"/>
      <c r="K12" s="74"/>
      <c r="L12" s="74"/>
      <c r="M12" s="74"/>
      <c r="N12" s="74"/>
    </row>
    <row r="13" spans="1:16" ht="14.5" x14ac:dyDescent="0.35">
      <c r="A13" s="43" t="s">
        <v>57</v>
      </c>
      <c r="B13" s="67" t="str">
        <f>IF(COUNT(D13:O13)&gt;1,-SLOPE(LN(D13:N13-C13),D12:N12)," ")</f>
        <v xml:space="preserve"> </v>
      </c>
      <c r="C13" s="70"/>
      <c r="D13" s="73"/>
      <c r="E13" s="74"/>
      <c r="F13" s="73"/>
      <c r="G13" s="44"/>
      <c r="H13" s="44"/>
      <c r="I13" s="44"/>
      <c r="J13" s="44"/>
      <c r="K13" s="44"/>
      <c r="L13" s="44"/>
      <c r="M13" s="44"/>
      <c r="N13" s="44"/>
      <c r="O13" s="46"/>
    </row>
    <row r="14" spans="1:16" ht="14.5" x14ac:dyDescent="0.35">
      <c r="A14" s="43" t="s">
        <v>58</v>
      </c>
      <c r="B14" s="67" t="str">
        <f>IF(COUNT(D14:O14)&gt;1,-SLOPE(LN(D14:N14-C14),D13:N13)," ")</f>
        <v xml:space="preserve"> </v>
      </c>
      <c r="C14" s="70"/>
      <c r="D14" s="73"/>
      <c r="E14" s="75"/>
      <c r="F14" s="73"/>
      <c r="G14" s="44"/>
      <c r="H14" s="44"/>
      <c r="I14" s="44"/>
      <c r="J14" s="44"/>
      <c r="K14" s="44"/>
      <c r="L14" s="44"/>
      <c r="M14" s="44"/>
      <c r="N14" s="44"/>
      <c r="O14" s="46"/>
    </row>
    <row r="15" spans="1:16" ht="14.5" x14ac:dyDescent="0.35">
      <c r="A15" s="43" t="s">
        <v>59</v>
      </c>
      <c r="B15" s="67" t="str">
        <f>IF(COUNT(D15:O15)&gt;1,-SLOPE(LN(D15:N15-C15),D14:N14)," ")</f>
        <v xml:space="preserve"> </v>
      </c>
      <c r="C15" s="70"/>
      <c r="D15" s="73"/>
      <c r="E15" s="76"/>
      <c r="F15" s="73"/>
      <c r="G15" s="44"/>
      <c r="H15" s="44"/>
      <c r="I15" s="44"/>
      <c r="J15" s="44"/>
      <c r="K15" s="44"/>
      <c r="L15" s="44"/>
      <c r="M15" s="44"/>
      <c r="N15" s="44"/>
      <c r="O15" s="46"/>
    </row>
    <row r="16" spans="1:16" ht="14.5" x14ac:dyDescent="0.35">
      <c r="A16" s="43" t="s">
        <v>60</v>
      </c>
      <c r="B16" s="67" t="str">
        <f>IF(COUNT(D16:O16)&gt;1,-SLOPE(LN(D16:N16-C16),D15:N15)," ")</f>
        <v xml:space="preserve"> </v>
      </c>
      <c r="C16" s="70"/>
      <c r="D16" s="73"/>
      <c r="E16" s="76"/>
      <c r="F16" s="73"/>
      <c r="G16" s="44"/>
      <c r="H16" s="44"/>
      <c r="I16" s="44"/>
      <c r="J16" s="44"/>
      <c r="K16" s="44"/>
      <c r="L16" s="44"/>
      <c r="M16" s="44"/>
      <c r="N16" s="44"/>
      <c r="O16" s="46"/>
    </row>
    <row r="17" spans="1:15" ht="14.5" x14ac:dyDescent="0.35">
      <c r="A17" s="43" t="s">
        <v>61</v>
      </c>
      <c r="B17" s="67" t="str">
        <f>IF(COUNT(D17:O17)&gt;1,-SLOPE(LN(D17:N17-C17),D16:N16)," ")</f>
        <v xml:space="preserve"> </v>
      </c>
      <c r="C17" s="70"/>
      <c r="D17" s="73"/>
      <c r="E17" s="76"/>
      <c r="F17" s="73"/>
      <c r="G17" s="44"/>
      <c r="H17" s="44"/>
      <c r="I17" s="44"/>
      <c r="J17" s="44"/>
      <c r="K17" s="44"/>
      <c r="L17" s="44"/>
      <c r="M17" s="44"/>
      <c r="N17" s="44"/>
      <c r="O17" s="46"/>
    </row>
    <row r="18" spans="1:15" ht="14.5" x14ac:dyDescent="0.35">
      <c r="A18" s="43" t="s">
        <v>62</v>
      </c>
      <c r="B18" s="67" t="str">
        <f>IF(COUNT(D18:O18)&gt;1,-SLOPE(LN(D18:N18-C18),D17:N17)," ")</f>
        <v xml:space="preserve"> </v>
      </c>
      <c r="C18" s="70"/>
      <c r="D18" s="73"/>
      <c r="E18" s="76"/>
      <c r="F18" s="73"/>
      <c r="G18" s="44"/>
      <c r="H18" s="44"/>
      <c r="I18" s="44"/>
      <c r="J18" s="44"/>
      <c r="K18" s="44"/>
      <c r="L18" s="44"/>
      <c r="M18" s="44"/>
      <c r="N18" s="44"/>
      <c r="O18" s="46"/>
    </row>
    <row r="19" spans="1:15" ht="14.5" x14ac:dyDescent="0.35">
      <c r="A19" s="43" t="s">
        <v>63</v>
      </c>
      <c r="B19" s="67" t="str">
        <f>IF(COUNT(D19:O19)&gt;1,-SLOPE(LN(D19:N19-C19),D18:N18)," ")</f>
        <v xml:space="preserve"> </v>
      </c>
      <c r="C19" s="70"/>
      <c r="D19" s="73"/>
      <c r="E19" s="76"/>
      <c r="F19" s="73"/>
      <c r="G19" s="44"/>
      <c r="H19" s="44"/>
      <c r="I19" s="44"/>
      <c r="J19" s="44"/>
      <c r="K19" s="44"/>
      <c r="L19" s="44"/>
      <c r="M19" s="44"/>
      <c r="N19" s="44"/>
      <c r="O19" s="46"/>
    </row>
    <row r="20" spans="1:15" ht="14.5" x14ac:dyDescent="0.35">
      <c r="A20" s="43" t="s">
        <v>64</v>
      </c>
      <c r="B20" s="67" t="str">
        <f>IF(COUNT(D20:O20)&gt;1,-SLOPE(LN(D20:N20-C20),D19:N19)," ")</f>
        <v xml:space="preserve"> </v>
      </c>
      <c r="C20" s="70"/>
      <c r="D20" s="73"/>
      <c r="E20" s="76"/>
      <c r="F20" s="73"/>
      <c r="G20" s="44"/>
      <c r="H20" s="44"/>
      <c r="I20" s="44"/>
      <c r="J20" s="44"/>
      <c r="K20" s="44"/>
      <c r="L20" s="44"/>
      <c r="M20" s="44"/>
      <c r="N20" s="44"/>
      <c r="O20" s="46"/>
    </row>
    <row r="21" spans="1:15" ht="14.5" x14ac:dyDescent="0.25">
      <c r="A21" s="43" t="s">
        <v>65</v>
      </c>
      <c r="B21" s="67" t="str">
        <f>IF(COUNT(D21:O21)&gt;1,-SLOPE(LN(D21:N21-C21),D20:N20)," ")</f>
        <v xml:space="preserve"> </v>
      </c>
      <c r="C21" s="44"/>
      <c r="D21" s="44"/>
      <c r="E21" s="44"/>
      <c r="F21" s="73"/>
      <c r="G21" s="44"/>
      <c r="H21" s="44"/>
      <c r="I21" s="44"/>
      <c r="J21" s="44"/>
      <c r="K21" s="44"/>
      <c r="L21" s="44"/>
      <c r="M21" s="44"/>
      <c r="N21" s="44"/>
      <c r="O21" s="46"/>
    </row>
    <row r="22" spans="1:15" ht="14.5" x14ac:dyDescent="0.25">
      <c r="A22" s="43" t="s">
        <v>66</v>
      </c>
      <c r="B22" s="67" t="str">
        <f>IF(COUNT(D22:O22)&gt;1,-SLOPE(LN(D22:N22-C22),D21:N21)," ")</f>
        <v xml:space="preserve"> </v>
      </c>
      <c r="C22" s="71"/>
      <c r="D22" s="77"/>
      <c r="E22" s="78"/>
      <c r="F22" s="73"/>
      <c r="G22" s="44"/>
      <c r="H22" s="44"/>
      <c r="I22" s="44"/>
      <c r="J22" s="44"/>
      <c r="K22" s="44"/>
      <c r="L22" s="44"/>
      <c r="M22" s="44"/>
      <c r="N22" s="44"/>
      <c r="O22" s="46"/>
    </row>
    <row r="23" spans="1:15" ht="14.5" x14ac:dyDescent="0.35">
      <c r="C23" s="47"/>
      <c r="D23" s="48"/>
      <c r="E23" s="46"/>
      <c r="F23" s="48"/>
    </row>
    <row r="24" spans="1:15" ht="14.5" x14ac:dyDescent="0.35">
      <c r="C24" s="47"/>
      <c r="D24" s="48"/>
      <c r="E24" s="46"/>
      <c r="F24" s="48"/>
    </row>
    <row r="25" spans="1:15" ht="14.5" x14ac:dyDescent="0.35">
      <c r="C25" s="47"/>
      <c r="D25" s="48"/>
      <c r="E25" s="46"/>
      <c r="F25" s="48"/>
    </row>
    <row r="26" spans="1:15" ht="14.5" x14ac:dyDescent="0.35">
      <c r="C26" s="47"/>
      <c r="D26" s="48"/>
      <c r="E26" s="46"/>
      <c r="F26" s="48"/>
    </row>
    <row r="27" spans="1:15" ht="14.5" x14ac:dyDescent="0.35">
      <c r="C27" s="47"/>
      <c r="D27" s="48"/>
      <c r="E27" s="27"/>
      <c r="F27" s="48"/>
    </row>
    <row r="28" spans="1:15" ht="14.5" x14ac:dyDescent="0.35">
      <c r="C28" s="47"/>
      <c r="D28" s="48"/>
      <c r="E28" s="28"/>
      <c r="F28" s="48"/>
    </row>
    <row r="29" spans="1:15" ht="14.5" x14ac:dyDescent="0.35">
      <c r="C29" s="47"/>
      <c r="D29" s="48"/>
      <c r="E29" s="28"/>
      <c r="F29" s="48"/>
    </row>
    <row r="30" spans="1:15" ht="14.5" x14ac:dyDescent="0.35">
      <c r="C30" s="47"/>
      <c r="D30" s="48"/>
      <c r="E30" s="28"/>
      <c r="F30" s="48"/>
    </row>
    <row r="31" spans="1:15" ht="14.5" x14ac:dyDescent="0.35">
      <c r="C31" s="47"/>
      <c r="D31" s="48"/>
      <c r="E31" s="28"/>
      <c r="F31" s="48"/>
    </row>
    <row r="32" spans="1:15" ht="14.5" x14ac:dyDescent="0.35">
      <c r="C32" s="47"/>
      <c r="D32" s="48"/>
      <c r="E32" s="28"/>
      <c r="F32" s="48"/>
    </row>
    <row r="33" spans="3:9" ht="14.5" x14ac:dyDescent="0.35">
      <c r="C33" s="47"/>
      <c r="D33" s="48"/>
      <c r="E33" s="28"/>
      <c r="F33" s="48"/>
    </row>
    <row r="34" spans="3:9" x14ac:dyDescent="0.25">
      <c r="F34" s="48"/>
    </row>
    <row r="35" spans="3:9" ht="14.5" x14ac:dyDescent="0.35">
      <c r="C35" s="30"/>
      <c r="D35" s="32"/>
      <c r="E35" s="33"/>
      <c r="F35" s="34"/>
    </row>
    <row r="36" spans="3:9" ht="14.5" x14ac:dyDescent="0.35">
      <c r="C36" s="30"/>
      <c r="D36" s="32"/>
      <c r="E36" s="33"/>
      <c r="F36" s="34"/>
    </row>
    <row r="37" spans="3:9" ht="14.5" x14ac:dyDescent="0.35">
      <c r="C37" s="30"/>
      <c r="D37" s="32"/>
      <c r="E37" s="33"/>
      <c r="F37" s="34"/>
    </row>
    <row r="38" spans="3:9" ht="14.5" x14ac:dyDescent="0.35">
      <c r="C38" s="30"/>
      <c r="D38" s="32"/>
      <c r="E38" s="33"/>
      <c r="F38" s="34"/>
    </row>
    <row r="39" spans="3:9" ht="14.5" x14ac:dyDescent="0.35">
      <c r="C39" s="30"/>
      <c r="D39" s="32"/>
      <c r="E39" s="33"/>
      <c r="F39" s="48"/>
    </row>
    <row r="40" spans="3:9" ht="14.5" x14ac:dyDescent="0.35">
      <c r="C40" s="30"/>
      <c r="D40" s="32"/>
      <c r="E40" s="33"/>
      <c r="F40" s="48"/>
    </row>
    <row r="41" spans="3:9" ht="14.5" x14ac:dyDescent="0.35">
      <c r="C41" s="30"/>
      <c r="D41" s="32"/>
      <c r="E41" s="33"/>
      <c r="F41" s="48"/>
    </row>
    <row r="42" spans="3:9" ht="14.5" x14ac:dyDescent="0.35">
      <c r="C42" s="30"/>
      <c r="D42" s="32"/>
      <c r="E42" s="33"/>
      <c r="F42" s="48"/>
    </row>
    <row r="43" spans="3:9" ht="14.5" x14ac:dyDescent="0.35">
      <c r="C43" s="30"/>
      <c r="D43" s="32"/>
      <c r="E43" s="33"/>
      <c r="F43" s="48"/>
    </row>
    <row r="44" spans="3:9" ht="14.5" x14ac:dyDescent="0.35">
      <c r="C44" s="30"/>
      <c r="D44" s="36"/>
      <c r="E44" s="37"/>
      <c r="F44" s="48"/>
    </row>
    <row r="45" spans="3:9" ht="14.5" x14ac:dyDescent="0.35">
      <c r="C45" s="30"/>
      <c r="D45" s="32"/>
      <c r="E45" s="33"/>
      <c r="F45" s="48"/>
    </row>
    <row r="46" spans="3:9" ht="14.5" x14ac:dyDescent="0.35">
      <c r="C46" s="30"/>
      <c r="D46" s="32"/>
      <c r="E46" s="33"/>
      <c r="F46" s="48"/>
    </row>
    <row r="47" spans="3:9" ht="14.5" x14ac:dyDescent="0.35">
      <c r="C47" s="30"/>
      <c r="D47" s="32"/>
      <c r="E47" s="33"/>
      <c r="F47" s="48"/>
      <c r="G47" s="28"/>
      <c r="I47" s="28"/>
    </row>
    <row r="48" spans="3:9" x14ac:dyDescent="0.25">
      <c r="F48" s="48"/>
    </row>
    <row r="49" spans="4:9" x14ac:dyDescent="0.25">
      <c r="E49" s="19"/>
      <c r="F49" s="48"/>
    </row>
    <row r="50" spans="4:9" x14ac:dyDescent="0.25">
      <c r="E50" s="19"/>
      <c r="F50" s="48"/>
    </row>
    <row r="51" spans="4:9" x14ac:dyDescent="0.25">
      <c r="E51" s="19"/>
      <c r="F51" s="48"/>
    </row>
    <row r="52" spans="4:9" x14ac:dyDescent="0.25">
      <c r="E52" s="19"/>
      <c r="F52" s="48"/>
    </row>
    <row r="53" spans="4:9" x14ac:dyDescent="0.25">
      <c r="E53" s="19"/>
      <c r="F53" s="48"/>
    </row>
    <row r="54" spans="4:9" x14ac:dyDescent="0.25">
      <c r="E54" s="19"/>
      <c r="F54" s="48"/>
    </row>
    <row r="55" spans="4:9" x14ac:dyDescent="0.25">
      <c r="E55" s="19"/>
      <c r="F55" s="48"/>
    </row>
    <row r="56" spans="4:9" x14ac:dyDescent="0.25">
      <c r="E56" s="19"/>
      <c r="F56" s="48"/>
    </row>
    <row r="57" spans="4:9" x14ac:dyDescent="0.25">
      <c r="E57" s="19"/>
      <c r="F57" s="48"/>
    </row>
    <row r="58" spans="4:9" x14ac:dyDescent="0.25">
      <c r="E58" s="19"/>
      <c r="F58" s="48"/>
    </row>
    <row r="59" spans="4:9" x14ac:dyDescent="0.25">
      <c r="E59" s="19"/>
      <c r="F59" s="48"/>
    </row>
    <row r="60" spans="4:9" x14ac:dyDescent="0.25">
      <c r="E60" s="19"/>
      <c r="F60" s="48"/>
    </row>
    <row r="61" spans="4:9" x14ac:dyDescent="0.25">
      <c r="E61" s="19"/>
      <c r="F61" s="48"/>
      <c r="G61" s="28"/>
      <c r="I61" s="28"/>
    </row>
    <row r="62" spans="4:9" x14ac:dyDescent="0.25">
      <c r="F62" s="48"/>
    </row>
    <row r="63" spans="4:9" x14ac:dyDescent="0.25">
      <c r="D63" s="38"/>
      <c r="E63" s="19"/>
      <c r="F63" s="48"/>
    </row>
    <row r="64" spans="4:9" x14ac:dyDescent="0.25">
      <c r="D64" s="38"/>
      <c r="E64" s="19"/>
      <c r="F64" s="48"/>
    </row>
    <row r="65" spans="4:9" x14ac:dyDescent="0.25">
      <c r="D65" s="38"/>
      <c r="E65" s="19"/>
      <c r="F65" s="48"/>
    </row>
    <row r="66" spans="4:9" x14ac:dyDescent="0.25">
      <c r="D66" s="38"/>
      <c r="E66" s="19"/>
      <c r="F66" s="48"/>
    </row>
    <row r="67" spans="4:9" x14ac:dyDescent="0.25">
      <c r="D67" s="38"/>
      <c r="E67" s="19"/>
      <c r="F67" s="48"/>
    </row>
    <row r="68" spans="4:9" x14ac:dyDescent="0.25">
      <c r="D68" s="38"/>
      <c r="E68" s="19"/>
      <c r="F68" s="48"/>
    </row>
    <row r="69" spans="4:9" x14ac:dyDescent="0.25">
      <c r="D69" s="38"/>
      <c r="E69" s="19"/>
      <c r="F69" s="48"/>
    </row>
    <row r="70" spans="4:9" x14ac:dyDescent="0.25">
      <c r="D70" s="38"/>
      <c r="E70" s="19"/>
      <c r="F70" s="48"/>
    </row>
    <row r="71" spans="4:9" x14ac:dyDescent="0.25">
      <c r="D71" s="38"/>
      <c r="E71" s="19"/>
      <c r="F71" s="48"/>
    </row>
    <row r="72" spans="4:9" x14ac:dyDescent="0.25">
      <c r="D72" s="38"/>
      <c r="E72" s="19"/>
      <c r="F72" s="48"/>
    </row>
    <row r="73" spans="4:9" x14ac:dyDescent="0.25">
      <c r="D73" s="38"/>
      <c r="E73" s="19"/>
      <c r="F73" s="48"/>
    </row>
    <row r="74" spans="4:9" x14ac:dyDescent="0.25">
      <c r="D74" s="38"/>
      <c r="E74" s="19"/>
      <c r="F74" s="48"/>
    </row>
    <row r="75" spans="4:9" x14ac:dyDescent="0.25">
      <c r="D75" s="38"/>
      <c r="E75" s="19"/>
      <c r="F75" s="48"/>
      <c r="G75" s="28"/>
      <c r="I75" s="28"/>
    </row>
    <row r="77" spans="4:9" x14ac:dyDescent="0.25">
      <c r="E77" s="19"/>
    </row>
    <row r="78" spans="4:9" x14ac:dyDescent="0.25">
      <c r="E78" s="19"/>
    </row>
    <row r="79" spans="4:9" x14ac:dyDescent="0.25">
      <c r="E79" s="19"/>
    </row>
    <row r="80" spans="4:9" x14ac:dyDescent="0.25">
      <c r="E80" s="19"/>
    </row>
    <row r="81" spans="4:9" x14ac:dyDescent="0.25">
      <c r="E81" s="19"/>
      <c r="F81" s="48"/>
    </row>
    <row r="82" spans="4:9" x14ac:dyDescent="0.25">
      <c r="E82" s="19"/>
      <c r="F82" s="48"/>
    </row>
    <row r="83" spans="4:9" x14ac:dyDescent="0.25">
      <c r="E83" s="19"/>
      <c r="F83" s="48"/>
    </row>
    <row r="84" spans="4:9" x14ac:dyDescent="0.25">
      <c r="E84" s="19"/>
      <c r="F84" s="48"/>
    </row>
    <row r="85" spans="4:9" x14ac:dyDescent="0.25">
      <c r="E85" s="19"/>
      <c r="F85" s="48"/>
    </row>
    <row r="86" spans="4:9" x14ac:dyDescent="0.25">
      <c r="E86" s="19"/>
      <c r="F86" s="48"/>
    </row>
    <row r="87" spans="4:9" x14ac:dyDescent="0.25">
      <c r="E87" s="19"/>
      <c r="F87" s="48"/>
    </row>
    <row r="88" spans="4:9" x14ac:dyDescent="0.25">
      <c r="E88" s="19"/>
      <c r="F88" s="48"/>
    </row>
    <row r="89" spans="4:9" x14ac:dyDescent="0.25">
      <c r="E89" s="19"/>
      <c r="F89" s="48"/>
      <c r="G89" s="28"/>
      <c r="I89" s="28"/>
    </row>
    <row r="91" spans="4:9" x14ac:dyDescent="0.25">
      <c r="D91" s="38"/>
      <c r="E91" s="19"/>
      <c r="F91" s="48"/>
    </row>
    <row r="92" spans="4:9" x14ac:dyDescent="0.25">
      <c r="D92" s="38"/>
      <c r="E92" s="19"/>
      <c r="F92" s="48"/>
    </row>
    <row r="93" spans="4:9" x14ac:dyDescent="0.25">
      <c r="D93" s="38"/>
      <c r="E93" s="19"/>
      <c r="F93" s="48"/>
    </row>
    <row r="94" spans="4:9" x14ac:dyDescent="0.25">
      <c r="D94" s="38"/>
      <c r="E94" s="19"/>
      <c r="F94" s="48"/>
    </row>
    <row r="95" spans="4:9" x14ac:dyDescent="0.25">
      <c r="D95" s="38"/>
      <c r="E95" s="19"/>
      <c r="F95" s="48"/>
    </row>
    <row r="96" spans="4:9" x14ac:dyDescent="0.25">
      <c r="D96" s="38"/>
      <c r="E96" s="19"/>
      <c r="F96" s="48"/>
    </row>
    <row r="97" spans="4:9" x14ac:dyDescent="0.25">
      <c r="D97" s="38"/>
      <c r="E97" s="19"/>
      <c r="F97" s="48"/>
    </row>
    <row r="98" spans="4:9" x14ac:dyDescent="0.25">
      <c r="D98" s="38"/>
      <c r="E98" s="19"/>
      <c r="F98" s="48"/>
    </row>
    <row r="99" spans="4:9" x14ac:dyDescent="0.25">
      <c r="D99" s="38"/>
      <c r="E99" s="19"/>
      <c r="F99" s="48"/>
    </row>
    <row r="100" spans="4:9" x14ac:dyDescent="0.25">
      <c r="D100" s="38"/>
      <c r="E100" s="19"/>
      <c r="F100" s="48"/>
    </row>
    <row r="101" spans="4:9" x14ac:dyDescent="0.25">
      <c r="D101" s="38"/>
      <c r="E101" s="19"/>
      <c r="F101" s="48"/>
    </row>
    <row r="102" spans="4:9" x14ac:dyDescent="0.25">
      <c r="D102" s="38"/>
      <c r="E102" s="19"/>
      <c r="F102" s="48"/>
    </row>
    <row r="103" spans="4:9" x14ac:dyDescent="0.25">
      <c r="D103" s="38"/>
      <c r="E103" s="19"/>
      <c r="F103" s="48"/>
      <c r="G103" s="28"/>
      <c r="I103" s="28"/>
    </row>
    <row r="105" spans="4:9" x14ac:dyDescent="0.25">
      <c r="E105" s="19"/>
      <c r="F105" s="48"/>
    </row>
    <row r="106" spans="4:9" x14ac:dyDescent="0.25">
      <c r="E106" s="19"/>
      <c r="F106" s="48"/>
    </row>
    <row r="107" spans="4:9" x14ac:dyDescent="0.25">
      <c r="E107" s="19"/>
      <c r="F107" s="48"/>
    </row>
    <row r="108" spans="4:9" x14ac:dyDescent="0.25">
      <c r="E108" s="19"/>
      <c r="F108" s="48"/>
    </row>
    <row r="109" spans="4:9" x14ac:dyDescent="0.25">
      <c r="E109" s="19"/>
      <c r="F109" s="48"/>
    </row>
    <row r="110" spans="4:9" x14ac:dyDescent="0.25">
      <c r="E110" s="19"/>
      <c r="F110" s="48"/>
    </row>
    <row r="111" spans="4:9" x14ac:dyDescent="0.25">
      <c r="E111" s="19"/>
      <c r="F111" s="48"/>
    </row>
    <row r="112" spans="4:9" x14ac:dyDescent="0.25">
      <c r="E112" s="19"/>
      <c r="F112" s="48"/>
    </row>
    <row r="113" spans="4:9" x14ac:dyDescent="0.25">
      <c r="E113" s="19"/>
      <c r="F113" s="48"/>
    </row>
    <row r="114" spans="4:9" x14ac:dyDescent="0.25">
      <c r="E114" s="19"/>
      <c r="F114" s="48"/>
    </row>
    <row r="115" spans="4:9" x14ac:dyDescent="0.25">
      <c r="E115" s="19"/>
      <c r="F115" s="48"/>
    </row>
    <row r="116" spans="4:9" x14ac:dyDescent="0.25">
      <c r="E116" s="19"/>
      <c r="F116" s="48"/>
    </row>
    <row r="117" spans="4:9" x14ac:dyDescent="0.25">
      <c r="E117" s="19"/>
      <c r="F117" s="48"/>
      <c r="G117" s="28"/>
      <c r="I117" s="28"/>
    </row>
    <row r="119" spans="4:9" x14ac:dyDescent="0.25">
      <c r="D119" s="38"/>
      <c r="E119" s="19"/>
      <c r="F119" s="48"/>
    </row>
    <row r="120" spans="4:9" x14ac:dyDescent="0.25">
      <c r="D120" s="38"/>
      <c r="E120" s="19"/>
      <c r="F120" s="48"/>
    </row>
    <row r="121" spans="4:9" x14ac:dyDescent="0.25">
      <c r="D121" s="38"/>
      <c r="E121" s="19"/>
      <c r="F121" s="48"/>
    </row>
    <row r="122" spans="4:9" x14ac:dyDescent="0.25">
      <c r="D122" s="38"/>
      <c r="E122" s="19"/>
      <c r="F122" s="48"/>
    </row>
    <row r="123" spans="4:9" x14ac:dyDescent="0.25">
      <c r="D123" s="38"/>
      <c r="E123" s="19"/>
      <c r="F123" s="48"/>
    </row>
    <row r="124" spans="4:9" x14ac:dyDescent="0.25">
      <c r="D124" s="38"/>
      <c r="E124" s="19"/>
      <c r="F124" s="48"/>
    </row>
    <row r="125" spans="4:9" x14ac:dyDescent="0.25">
      <c r="D125" s="38"/>
      <c r="E125" s="19"/>
      <c r="F125" s="48"/>
    </row>
    <row r="126" spans="4:9" x14ac:dyDescent="0.25">
      <c r="D126" s="38"/>
      <c r="E126" s="19"/>
      <c r="F126" s="48"/>
    </row>
    <row r="127" spans="4:9" x14ac:dyDescent="0.25">
      <c r="D127" s="38"/>
      <c r="E127" s="19"/>
      <c r="F127" s="48"/>
    </row>
    <row r="128" spans="4:9" x14ac:dyDescent="0.25">
      <c r="D128" s="38"/>
      <c r="E128" s="19"/>
      <c r="F128" s="48"/>
    </row>
    <row r="129" spans="4:9" x14ac:dyDescent="0.25">
      <c r="D129" s="38"/>
      <c r="E129" s="19"/>
      <c r="F129" s="48"/>
    </row>
    <row r="130" spans="4:9" x14ac:dyDescent="0.25">
      <c r="D130" s="38"/>
      <c r="E130" s="19"/>
      <c r="F130" s="48"/>
    </row>
    <row r="131" spans="4:9" x14ac:dyDescent="0.25">
      <c r="D131" s="38"/>
      <c r="E131" s="19"/>
      <c r="F131" s="48"/>
      <c r="G131" s="28"/>
      <c r="I131" s="28"/>
    </row>
    <row r="133" spans="4:9" x14ac:dyDescent="0.25">
      <c r="E133" s="19"/>
      <c r="F133" s="48"/>
    </row>
    <row r="134" spans="4:9" x14ac:dyDescent="0.25">
      <c r="E134" s="19"/>
      <c r="F134" s="48"/>
    </row>
    <row r="135" spans="4:9" x14ac:dyDescent="0.25">
      <c r="E135" s="19"/>
      <c r="F135" s="48"/>
    </row>
    <row r="136" spans="4:9" x14ac:dyDescent="0.25">
      <c r="E136" s="19"/>
      <c r="F136" s="48"/>
    </row>
    <row r="137" spans="4:9" x14ac:dyDescent="0.25">
      <c r="E137" s="19"/>
      <c r="F137" s="48"/>
    </row>
    <row r="138" spans="4:9" x14ac:dyDescent="0.25">
      <c r="E138" s="19"/>
      <c r="F138" s="48"/>
    </row>
    <row r="139" spans="4:9" x14ac:dyDescent="0.25">
      <c r="E139" s="19"/>
      <c r="F139" s="48"/>
    </row>
    <row r="140" spans="4:9" x14ac:dyDescent="0.25">
      <c r="E140" s="19"/>
      <c r="F140" s="48"/>
    </row>
    <row r="141" spans="4:9" x14ac:dyDescent="0.25">
      <c r="E141" s="19"/>
      <c r="F141" s="48"/>
    </row>
    <row r="142" spans="4:9" x14ac:dyDescent="0.25">
      <c r="E142" s="19"/>
      <c r="F142" s="48"/>
    </row>
    <row r="143" spans="4:9" x14ac:dyDescent="0.25">
      <c r="E143" s="19"/>
      <c r="F143" s="48"/>
    </row>
    <row r="144" spans="4:9" x14ac:dyDescent="0.25">
      <c r="E144" s="19"/>
      <c r="F144" s="48"/>
    </row>
    <row r="145" spans="4:9" x14ac:dyDescent="0.25">
      <c r="E145" s="19"/>
      <c r="F145" s="48"/>
      <c r="G145" s="28"/>
      <c r="I145" s="28"/>
    </row>
    <row r="147" spans="4:9" x14ac:dyDescent="0.25">
      <c r="D147" s="38"/>
      <c r="E147" s="19"/>
      <c r="F147" s="48"/>
    </row>
    <row r="148" spans="4:9" x14ac:dyDescent="0.25">
      <c r="D148" s="38"/>
      <c r="E148" s="19"/>
      <c r="F148" s="48"/>
    </row>
    <row r="149" spans="4:9" x14ac:dyDescent="0.25">
      <c r="D149" s="38"/>
      <c r="E149" s="19"/>
      <c r="F149" s="48"/>
    </row>
    <row r="150" spans="4:9" x14ac:dyDescent="0.25">
      <c r="D150" s="38"/>
      <c r="E150" s="19"/>
      <c r="F150" s="48"/>
    </row>
    <row r="151" spans="4:9" x14ac:dyDescent="0.25">
      <c r="D151" s="38"/>
      <c r="E151" s="19"/>
      <c r="F151" s="48"/>
    </row>
    <row r="152" spans="4:9" x14ac:dyDescent="0.25">
      <c r="D152" s="38"/>
      <c r="E152" s="19"/>
      <c r="F152" s="48"/>
    </row>
    <row r="153" spans="4:9" x14ac:dyDescent="0.25">
      <c r="D153" s="38"/>
      <c r="E153" s="19"/>
      <c r="F153" s="48"/>
    </row>
    <row r="154" spans="4:9" x14ac:dyDescent="0.25">
      <c r="D154" s="38"/>
      <c r="E154" s="19"/>
      <c r="F154" s="48"/>
    </row>
    <row r="155" spans="4:9" x14ac:dyDescent="0.25">
      <c r="D155" s="38"/>
      <c r="E155" s="19"/>
      <c r="F155" s="48"/>
    </row>
    <row r="156" spans="4:9" x14ac:dyDescent="0.25">
      <c r="D156" s="38"/>
      <c r="E156" s="19"/>
      <c r="F156" s="48"/>
    </row>
    <row r="157" spans="4:9" x14ac:dyDescent="0.25">
      <c r="D157" s="38"/>
      <c r="E157" s="19"/>
      <c r="F157" s="48"/>
    </row>
    <row r="158" spans="4:9" x14ac:dyDescent="0.25">
      <c r="D158" s="38"/>
      <c r="E158" s="19"/>
      <c r="F158" s="48"/>
    </row>
    <row r="159" spans="4:9" x14ac:dyDescent="0.25">
      <c r="D159" s="38"/>
      <c r="E159" s="19"/>
      <c r="F159" s="48"/>
      <c r="G159" s="28"/>
      <c r="I159" s="28"/>
    </row>
    <row r="161" spans="4:9" x14ac:dyDescent="0.25">
      <c r="D161" s="39"/>
      <c r="E161" s="40"/>
      <c r="F161" s="48"/>
    </row>
    <row r="162" spans="4:9" x14ac:dyDescent="0.25">
      <c r="D162" s="39"/>
      <c r="E162" s="40"/>
      <c r="F162" s="48"/>
    </row>
    <row r="163" spans="4:9" x14ac:dyDescent="0.25">
      <c r="D163" s="39"/>
      <c r="E163" s="40"/>
      <c r="F163" s="48"/>
    </row>
    <row r="164" spans="4:9" x14ac:dyDescent="0.25">
      <c r="D164" s="39"/>
      <c r="E164" s="40"/>
      <c r="F164" s="48"/>
    </row>
    <row r="165" spans="4:9" x14ac:dyDescent="0.25">
      <c r="D165" s="39"/>
      <c r="E165" s="40"/>
      <c r="F165" s="48"/>
    </row>
    <row r="166" spans="4:9" x14ac:dyDescent="0.25">
      <c r="D166" s="39"/>
      <c r="E166" s="40"/>
      <c r="F166" s="48"/>
    </row>
    <row r="167" spans="4:9" x14ac:dyDescent="0.25">
      <c r="D167" s="39"/>
      <c r="E167" s="40"/>
      <c r="F167" s="48"/>
    </row>
    <row r="168" spans="4:9" x14ac:dyDescent="0.25">
      <c r="D168" s="39"/>
      <c r="E168" s="40"/>
      <c r="F168" s="48"/>
    </row>
    <row r="169" spans="4:9" x14ac:dyDescent="0.25">
      <c r="D169" s="39"/>
      <c r="E169" s="40"/>
      <c r="F169" s="48"/>
    </row>
    <row r="170" spans="4:9" x14ac:dyDescent="0.25">
      <c r="D170" s="39"/>
      <c r="E170" s="40"/>
      <c r="F170" s="48"/>
    </row>
    <row r="171" spans="4:9" x14ac:dyDescent="0.25">
      <c r="D171" s="39"/>
      <c r="E171" s="40"/>
      <c r="F171" s="48"/>
    </row>
    <row r="172" spans="4:9" x14ac:dyDescent="0.25">
      <c r="D172" s="39"/>
      <c r="E172" s="40"/>
      <c r="F172" s="48"/>
    </row>
    <row r="173" spans="4:9" x14ac:dyDescent="0.25">
      <c r="D173" s="39"/>
      <c r="E173" s="40"/>
      <c r="F173" s="48"/>
      <c r="G173" s="28"/>
      <c r="I173" s="28"/>
    </row>
    <row r="175" spans="4:9" x14ac:dyDescent="0.25">
      <c r="D175" s="41"/>
      <c r="E175" s="40"/>
      <c r="F175" s="48"/>
    </row>
    <row r="176" spans="4:9" x14ac:dyDescent="0.25">
      <c r="D176" s="41"/>
      <c r="E176" s="40"/>
      <c r="F176" s="48"/>
    </row>
    <row r="177" spans="4:9" x14ac:dyDescent="0.25">
      <c r="D177" s="41"/>
      <c r="E177" s="40"/>
      <c r="F177" s="48"/>
    </row>
    <row r="178" spans="4:9" x14ac:dyDescent="0.25">
      <c r="D178" s="41"/>
      <c r="E178" s="40"/>
      <c r="F178" s="48"/>
    </row>
    <row r="179" spans="4:9" x14ac:dyDescent="0.25">
      <c r="D179" s="41"/>
      <c r="E179" s="40"/>
      <c r="F179" s="48"/>
    </row>
    <row r="180" spans="4:9" x14ac:dyDescent="0.25">
      <c r="D180" s="41"/>
      <c r="E180" s="40"/>
      <c r="F180" s="48"/>
    </row>
    <row r="181" spans="4:9" x14ac:dyDescent="0.25">
      <c r="D181" s="41"/>
      <c r="E181" s="40"/>
      <c r="F181" s="48"/>
    </row>
    <row r="182" spans="4:9" x14ac:dyDescent="0.25">
      <c r="D182" s="41"/>
      <c r="E182" s="40"/>
      <c r="F182" s="48"/>
    </row>
    <row r="183" spans="4:9" x14ac:dyDescent="0.25">
      <c r="D183" s="41"/>
      <c r="E183" s="40"/>
      <c r="F183" s="48"/>
    </row>
    <row r="184" spans="4:9" x14ac:dyDescent="0.25">
      <c r="D184" s="41"/>
      <c r="E184" s="40"/>
      <c r="F184" s="48"/>
    </row>
    <row r="185" spans="4:9" x14ac:dyDescent="0.25">
      <c r="D185" s="41"/>
      <c r="E185" s="40"/>
      <c r="F185" s="48"/>
    </row>
    <row r="186" spans="4:9" x14ac:dyDescent="0.25">
      <c r="D186" s="41"/>
      <c r="E186" s="40"/>
      <c r="F186" s="48"/>
    </row>
    <row r="187" spans="4:9" x14ac:dyDescent="0.25">
      <c r="D187" s="41"/>
      <c r="E187" s="40"/>
      <c r="F187" s="48"/>
      <c r="G187" s="28"/>
      <c r="I187" s="28"/>
    </row>
    <row r="189" spans="4:9" x14ac:dyDescent="0.25">
      <c r="D189" s="38"/>
      <c r="E189" s="19"/>
      <c r="F189" s="48"/>
    </row>
    <row r="190" spans="4:9" x14ac:dyDescent="0.25">
      <c r="D190" s="38"/>
      <c r="E190" s="19"/>
      <c r="F190" s="48"/>
    </row>
    <row r="191" spans="4:9" x14ac:dyDescent="0.25">
      <c r="D191" s="38"/>
      <c r="E191" s="19"/>
      <c r="F191" s="48"/>
    </row>
    <row r="192" spans="4:9" x14ac:dyDescent="0.25">
      <c r="D192" s="38"/>
      <c r="E192" s="19"/>
      <c r="F192" s="48"/>
    </row>
    <row r="193" spans="4:9" x14ac:dyDescent="0.25">
      <c r="D193" s="38"/>
      <c r="E193" s="19"/>
      <c r="F193" s="48"/>
    </row>
    <row r="194" spans="4:9" x14ac:dyDescent="0.25">
      <c r="D194" s="38"/>
      <c r="E194" s="19"/>
      <c r="F194" s="48"/>
    </row>
    <row r="195" spans="4:9" x14ac:dyDescent="0.25">
      <c r="D195" s="38"/>
      <c r="E195" s="19"/>
      <c r="F195" s="48"/>
    </row>
    <row r="196" spans="4:9" x14ac:dyDescent="0.25">
      <c r="D196" s="38"/>
      <c r="E196" s="19"/>
      <c r="F196" s="48"/>
    </row>
    <row r="197" spans="4:9" x14ac:dyDescent="0.25">
      <c r="D197" s="38"/>
      <c r="E197" s="19"/>
      <c r="F197" s="48"/>
    </row>
    <row r="198" spans="4:9" x14ac:dyDescent="0.25">
      <c r="D198" s="38"/>
      <c r="E198" s="19"/>
      <c r="F198" s="48"/>
    </row>
    <row r="199" spans="4:9" x14ac:dyDescent="0.25">
      <c r="D199" s="38"/>
      <c r="E199" s="19"/>
      <c r="F199" s="48"/>
    </row>
    <row r="200" spans="4:9" x14ac:dyDescent="0.25">
      <c r="D200" s="38"/>
      <c r="E200" s="19"/>
      <c r="F200" s="48"/>
    </row>
    <row r="201" spans="4:9" x14ac:dyDescent="0.25">
      <c r="D201" s="38"/>
      <c r="E201" s="19"/>
      <c r="F201" s="48"/>
      <c r="G201" s="28"/>
      <c r="I201" s="28"/>
    </row>
    <row r="203" spans="4:9" x14ac:dyDescent="0.25">
      <c r="D203" s="41"/>
      <c r="E203" s="40"/>
      <c r="F203" s="48"/>
    </row>
    <row r="204" spans="4:9" x14ac:dyDescent="0.25">
      <c r="D204" s="41"/>
      <c r="E204" s="40"/>
      <c r="F204" s="48"/>
    </row>
    <row r="205" spans="4:9" x14ac:dyDescent="0.25">
      <c r="D205" s="41"/>
      <c r="E205" s="40"/>
      <c r="F205" s="48"/>
    </row>
    <row r="206" spans="4:9" x14ac:dyDescent="0.25">
      <c r="D206" s="41"/>
      <c r="E206" s="40"/>
      <c r="F206" s="48"/>
    </row>
    <row r="207" spans="4:9" x14ac:dyDescent="0.25">
      <c r="D207" s="41"/>
      <c r="E207" s="40"/>
      <c r="F207" s="48"/>
    </row>
    <row r="208" spans="4:9" x14ac:dyDescent="0.25">
      <c r="D208" s="41"/>
      <c r="E208" s="40"/>
      <c r="F208" s="48"/>
    </row>
    <row r="209" spans="4:9" x14ac:dyDescent="0.25">
      <c r="D209" s="41"/>
      <c r="E209" s="40"/>
      <c r="F209" s="48"/>
    </row>
    <row r="210" spans="4:9" x14ac:dyDescent="0.25">
      <c r="D210" s="41"/>
      <c r="E210" s="40"/>
      <c r="F210" s="48"/>
    </row>
    <row r="211" spans="4:9" x14ac:dyDescent="0.25">
      <c r="D211" s="41"/>
      <c r="E211" s="40"/>
      <c r="F211" s="48"/>
    </row>
    <row r="212" spans="4:9" x14ac:dyDescent="0.25">
      <c r="D212" s="41"/>
      <c r="E212" s="40"/>
      <c r="F212" s="48"/>
    </row>
    <row r="213" spans="4:9" x14ac:dyDescent="0.25">
      <c r="D213" s="41"/>
      <c r="E213" s="40"/>
      <c r="F213" s="48"/>
    </row>
    <row r="214" spans="4:9" x14ac:dyDescent="0.25">
      <c r="D214" s="41"/>
      <c r="E214" s="40"/>
      <c r="F214" s="48"/>
    </row>
    <row r="215" spans="4:9" x14ac:dyDescent="0.25">
      <c r="D215" s="41"/>
      <c r="E215" s="40"/>
      <c r="F215" s="48"/>
      <c r="G215" s="28"/>
      <c r="I215" s="28"/>
    </row>
    <row r="217" spans="4:9" x14ac:dyDescent="0.25">
      <c r="D217" s="38"/>
      <c r="E217" s="19"/>
      <c r="F217" s="48"/>
    </row>
    <row r="218" spans="4:9" x14ac:dyDescent="0.25">
      <c r="D218" s="38"/>
      <c r="E218" s="19"/>
      <c r="F218" s="48"/>
    </row>
    <row r="219" spans="4:9" x14ac:dyDescent="0.25">
      <c r="D219" s="38"/>
      <c r="E219" s="19"/>
      <c r="F219" s="48"/>
    </row>
    <row r="220" spans="4:9" x14ac:dyDescent="0.25">
      <c r="D220" s="38"/>
      <c r="E220" s="19"/>
      <c r="F220" s="48"/>
    </row>
    <row r="221" spans="4:9" x14ac:dyDescent="0.25">
      <c r="D221" s="38"/>
      <c r="E221" s="19"/>
      <c r="F221" s="48"/>
    </row>
    <row r="222" spans="4:9" x14ac:dyDescent="0.25">
      <c r="D222" s="38"/>
      <c r="E222" s="19"/>
      <c r="F222" s="48"/>
    </row>
    <row r="223" spans="4:9" x14ac:dyDescent="0.25">
      <c r="D223" s="38"/>
      <c r="E223" s="19"/>
      <c r="F223" s="48"/>
    </row>
    <row r="224" spans="4:9" x14ac:dyDescent="0.25">
      <c r="D224" s="38"/>
      <c r="E224" s="19"/>
      <c r="F224" s="48"/>
    </row>
    <row r="225" spans="4:9" x14ac:dyDescent="0.25">
      <c r="D225" s="38"/>
      <c r="E225" s="19"/>
      <c r="F225" s="48"/>
    </row>
    <row r="226" spans="4:9" x14ac:dyDescent="0.25">
      <c r="D226" s="38"/>
      <c r="E226" s="19"/>
      <c r="F226" s="48"/>
    </row>
    <row r="227" spans="4:9" x14ac:dyDescent="0.25">
      <c r="D227" s="38"/>
      <c r="E227" s="19"/>
      <c r="F227" s="48"/>
    </row>
    <row r="228" spans="4:9" x14ac:dyDescent="0.25">
      <c r="D228" s="38"/>
      <c r="E228" s="19"/>
      <c r="F228" s="48"/>
    </row>
    <row r="229" spans="4:9" x14ac:dyDescent="0.25">
      <c r="D229" s="38"/>
      <c r="E229" s="19"/>
      <c r="F229" s="48"/>
      <c r="G229" s="28"/>
      <c r="I229" s="28"/>
    </row>
  </sheetData>
  <pageMargins left="0.25" right="0.25" top="0.75" bottom="0.75" header="0.3" footer="0.3"/>
  <pageSetup scale="6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31"/>
  <sheetViews>
    <sheetView zoomScaleNormal="100" workbookViewId="0">
      <selection activeCell="D9" sqref="D9"/>
    </sheetView>
  </sheetViews>
  <sheetFormatPr defaultColWidth="9.08984375" defaultRowHeight="12.5" x14ac:dyDescent="0.25"/>
  <cols>
    <col min="1" max="1" width="15.36328125" style="17" customWidth="1"/>
    <col min="2" max="16" width="9.1796875" style="17" customWidth="1"/>
    <col min="17" max="16384" width="9.08984375" style="17"/>
  </cols>
  <sheetData>
    <row r="1" spans="1:16" s="8" customFormat="1" ht="14.5" x14ac:dyDescent="0.35">
      <c r="A1" s="8" t="s">
        <v>67</v>
      </c>
    </row>
    <row r="2" spans="1:16" s="8" customFormat="1" ht="14.5" x14ac:dyDescent="0.35">
      <c r="A2" s="8" t="s">
        <v>45</v>
      </c>
    </row>
    <row r="3" spans="1:16" s="14" customFormat="1" ht="14.5" x14ac:dyDescent="0.35">
      <c r="A3" s="12"/>
      <c r="B3" s="13"/>
      <c r="C3" s="49" t="s">
        <v>23</v>
      </c>
      <c r="D3" s="8"/>
      <c r="E3" s="8"/>
      <c r="F3" s="8"/>
      <c r="G3" s="8"/>
      <c r="H3" s="8"/>
      <c r="I3" s="8"/>
      <c r="J3" s="8"/>
      <c r="K3" s="8"/>
      <c r="L3" s="8"/>
      <c r="N3" s="8"/>
      <c r="O3" s="49" t="s">
        <v>23</v>
      </c>
    </row>
    <row r="4" spans="1:16" s="14" customFormat="1" ht="14.5" x14ac:dyDescent="0.35">
      <c r="A4" s="12"/>
      <c r="B4" s="13"/>
      <c r="C4" s="49" t="s">
        <v>22</v>
      </c>
      <c r="D4" s="8"/>
      <c r="E4" s="8"/>
      <c r="F4" s="8"/>
      <c r="G4" s="8"/>
      <c r="H4" s="8"/>
      <c r="I4" s="8"/>
      <c r="J4" s="8"/>
      <c r="K4" s="8"/>
      <c r="L4" s="8"/>
      <c r="N4" s="8"/>
      <c r="O4" s="49" t="s">
        <v>22</v>
      </c>
    </row>
    <row r="5" spans="1:16" s="14" customFormat="1" ht="14.5" x14ac:dyDescent="0.35">
      <c r="A5" s="15" t="s">
        <v>20</v>
      </c>
      <c r="B5" s="15" t="s">
        <v>42</v>
      </c>
      <c r="C5" s="49" t="s">
        <v>39</v>
      </c>
      <c r="D5" s="8"/>
      <c r="E5" s="8"/>
      <c r="F5" s="8"/>
      <c r="G5" s="8"/>
      <c r="H5" s="8"/>
      <c r="I5" s="8"/>
      <c r="J5" s="8"/>
      <c r="K5" s="8"/>
      <c r="L5" s="8"/>
      <c r="N5" s="8"/>
      <c r="O5" s="49" t="s">
        <v>39</v>
      </c>
    </row>
    <row r="6" spans="1:16" ht="14.5" x14ac:dyDescent="0.35">
      <c r="A6" s="66">
        <v>0.14000000000000001</v>
      </c>
      <c r="B6" s="65">
        <v>3</v>
      </c>
      <c r="C6" s="49" t="s">
        <v>21</v>
      </c>
      <c r="D6" s="8" t="s">
        <v>41</v>
      </c>
      <c r="E6" s="8"/>
      <c r="F6" s="8"/>
      <c r="G6" s="8"/>
      <c r="H6" s="8"/>
      <c r="I6" s="8"/>
      <c r="J6" s="8"/>
      <c r="K6" s="8"/>
      <c r="L6" s="8"/>
      <c r="N6" s="1" t="s">
        <v>41</v>
      </c>
      <c r="O6" s="49" t="s">
        <v>21</v>
      </c>
      <c r="P6" s="55"/>
    </row>
    <row r="7" spans="1:16" s="43" customFormat="1" ht="15.5" x14ac:dyDescent="0.35">
      <c r="A7" s="67" t="s">
        <v>43</v>
      </c>
      <c r="B7" s="20" t="s">
        <v>0</v>
      </c>
      <c r="C7" s="46"/>
      <c r="D7" s="68">
        <v>0</v>
      </c>
      <c r="E7" s="68">
        <v>1</v>
      </c>
      <c r="F7" s="68">
        <v>2</v>
      </c>
      <c r="G7" s="68">
        <v>3</v>
      </c>
      <c r="H7" s="68">
        <v>4</v>
      </c>
      <c r="I7" s="68">
        <v>5</v>
      </c>
      <c r="J7" s="68">
        <v>7</v>
      </c>
      <c r="K7" s="68">
        <v>9</v>
      </c>
      <c r="L7" s="68">
        <v>10</v>
      </c>
      <c r="M7" s="68">
        <v>12</v>
      </c>
      <c r="N7" s="68">
        <v>15</v>
      </c>
      <c r="O7" s="46"/>
      <c r="P7" s="55"/>
    </row>
    <row r="8" spans="1:16" s="43" customFormat="1" ht="15.5" x14ac:dyDescent="0.35">
      <c r="A8" s="67">
        <f>IF(COUNT(C9:O9)&gt;1,-SLOPE(C9:O9,C7:O7)," ")</f>
        <v>5.999999999999997E-2</v>
      </c>
      <c r="B8" s="21" t="s">
        <v>25</v>
      </c>
      <c r="C8" s="46"/>
      <c r="D8" s="65">
        <v>0.14000000000000001</v>
      </c>
      <c r="E8" s="65">
        <v>0.30655343394904866</v>
      </c>
      <c r="F8" s="65">
        <v>0.46340755098892961</v>
      </c>
      <c r="G8" s="65">
        <v>0.61112719536376203</v>
      </c>
      <c r="H8" s="65">
        <v>0.75024431734965702</v>
      </c>
      <c r="I8" s="65">
        <v>0.88125988885028683</v>
      </c>
      <c r="J8" s="65">
        <v>1.1208460953289376</v>
      </c>
      <c r="K8" s="65">
        <v>1.3333399982103895</v>
      </c>
      <c r="L8" s="65">
        <v>1.4303987207710844</v>
      </c>
      <c r="M8" s="65">
        <v>1.6078885479544809</v>
      </c>
      <c r="N8" s="65">
        <v>1.8372107731418863</v>
      </c>
      <c r="O8" s="46"/>
      <c r="P8" s="60"/>
    </row>
    <row r="9" spans="1:16" s="43" customFormat="1" ht="14.5" x14ac:dyDescent="0.3">
      <c r="A9" s="18">
        <f>IF(COUNT(C8:O8)&gt;1,-SLOPE(LN(1-(C8:O8-A6)/(B6-A6)),C7:O7)," ")</f>
        <v>5.999999999999997E-2</v>
      </c>
      <c r="B9" s="22" t="s">
        <v>40</v>
      </c>
      <c r="C9" s="42"/>
      <c r="D9" s="61">
        <f>IF(AND(ISNUMBER(D8),ISNUMBER($A6),ISNUMBER($B6)),LN(1-(D8-$A6)/($B6-$A6))," ")</f>
        <v>0</v>
      </c>
      <c r="E9" s="61">
        <f>IF(AND(ISNUMBER(E8),ISNUMBER($A6),ISNUMBER($B6)),LN(1-(E8-$A6)/($B6-$A6))," ")</f>
        <v>-5.9999999999999991E-2</v>
      </c>
      <c r="F9" s="61">
        <f>IF(AND(ISNUMBER(F8),ISNUMBER($A6),ISNUMBER($B6)),LN(1-(F8-$A6)/($B6-$A6))," ")</f>
        <v>-0.12000000000000004</v>
      </c>
      <c r="G9" s="61">
        <f>IF(AND(ISNUMBER(G8),ISNUMBER($A6),ISNUMBER($B6)),LN(1-(G8-$A6)/($B6-$A6))," ")</f>
        <v>-0.18000000000000002</v>
      </c>
      <c r="H9" s="61">
        <f>IF(AND(ISNUMBER(H8),ISNUMBER($A6),ISNUMBER($B6)),LN(1-(H8-$A6)/($B6-$A6))," ")</f>
        <v>-0.23999999999999994</v>
      </c>
      <c r="I9" s="61">
        <f>IF(AND(ISNUMBER(I8),ISNUMBER($A6),ISNUMBER($B6)),LN(1-(I8-$A6)/($B6-$A6))," ")</f>
        <v>-0.3</v>
      </c>
      <c r="J9" s="61">
        <f>IF(AND(ISNUMBER(J8),ISNUMBER($A6),ISNUMBER($B6)),LN(1-(J8-$A6)/($B6-$A6))," ")</f>
        <v>-0.42000000000000004</v>
      </c>
      <c r="K9" s="61">
        <f>IF(AND(ISNUMBER(K8),ISNUMBER($A6),ISNUMBER($B6)),LN(1-(K8-$A6)/($B6-$A6))," ")</f>
        <v>-0.53999999999999981</v>
      </c>
      <c r="L9" s="61">
        <f>IF(AND(ISNUMBER(L8),ISNUMBER($A6),ISNUMBER($B6)),LN(1-(L8-$A6)/($B6-$A6))," ")</f>
        <v>-0.59999999999999987</v>
      </c>
      <c r="M9" s="61">
        <f>IF(AND(ISNUMBER(M8),ISNUMBER($A6),ISNUMBER($B6)),LN(1-(M8-$A6)/($B6-$A6))," ")</f>
        <v>-0.71999999999999986</v>
      </c>
      <c r="N9" s="61">
        <f>IF(AND(ISNUMBER(N8),ISNUMBER($A6),ISNUMBER($B6)),LN(1-(N8-$A6)/($B6-$A6))," ")</f>
        <v>-0.89999999999999969</v>
      </c>
      <c r="O9" s="42"/>
    </row>
    <row r="10" spans="1:16" s="43" customFormat="1" ht="14.5" x14ac:dyDescent="0.25">
      <c r="A10" s="18"/>
      <c r="B10" s="18"/>
      <c r="C10" s="18"/>
      <c r="D10" s="18"/>
      <c r="E10" s="18"/>
      <c r="F10" s="19"/>
      <c r="G10" s="19"/>
    </row>
    <row r="11" spans="1:16" x14ac:dyDescent="0.25">
      <c r="J11" s="14"/>
    </row>
    <row r="12" spans="1:16" s="24" customFormat="1" ht="14.5" x14ac:dyDescent="0.35">
      <c r="A12" s="17"/>
      <c r="B12" s="25"/>
      <c r="C12" s="29"/>
      <c r="D12" s="26"/>
      <c r="F12" s="26"/>
    </row>
    <row r="13" spans="1:16" s="24" customFormat="1" ht="14.5" x14ac:dyDescent="0.35">
      <c r="A13" s="17"/>
      <c r="B13" s="25"/>
      <c r="C13" s="29"/>
      <c r="D13" s="26"/>
      <c r="F13" s="26"/>
    </row>
    <row r="14" spans="1:16" s="24" customFormat="1" ht="14.5" x14ac:dyDescent="0.35">
      <c r="A14" s="17"/>
      <c r="B14" s="25"/>
      <c r="C14" s="29"/>
      <c r="D14" s="26"/>
      <c r="F14" s="26"/>
    </row>
    <row r="15" spans="1:16" ht="14.5" x14ac:dyDescent="0.35">
      <c r="B15" s="25"/>
      <c r="C15" s="29"/>
      <c r="D15" s="26"/>
      <c r="E15" s="24"/>
      <c r="F15" s="26"/>
    </row>
    <row r="16" spans="1:16" ht="14.5" x14ac:dyDescent="0.35">
      <c r="B16" s="25"/>
      <c r="C16" s="29"/>
      <c r="D16" s="26"/>
      <c r="E16" s="27"/>
      <c r="F16" s="26"/>
    </row>
    <row r="17" spans="1:6" ht="14.5" x14ac:dyDescent="0.35">
      <c r="B17" s="25"/>
      <c r="C17" s="29"/>
      <c r="D17" s="26"/>
      <c r="E17" s="28"/>
      <c r="F17" s="26"/>
    </row>
    <row r="18" spans="1:6" ht="14.5" x14ac:dyDescent="0.35">
      <c r="B18" s="25"/>
      <c r="C18" s="29"/>
      <c r="D18" s="26"/>
      <c r="E18" s="28"/>
      <c r="F18" s="26"/>
    </row>
    <row r="19" spans="1:6" ht="14.5" x14ac:dyDescent="0.35">
      <c r="B19" s="25"/>
      <c r="C19" s="29"/>
      <c r="D19" s="26"/>
      <c r="E19" s="28"/>
      <c r="F19" s="26"/>
    </row>
    <row r="20" spans="1:6" ht="14.5" x14ac:dyDescent="0.35">
      <c r="B20" s="25"/>
      <c r="C20" s="29"/>
      <c r="D20" s="26"/>
      <c r="E20" s="28"/>
      <c r="F20" s="26"/>
    </row>
    <row r="21" spans="1:6" ht="14.5" x14ac:dyDescent="0.35">
      <c r="B21" s="25"/>
      <c r="C21" s="29"/>
      <c r="D21" s="26"/>
      <c r="E21" s="28"/>
      <c r="F21" s="26"/>
    </row>
    <row r="22" spans="1:6" ht="14.5" x14ac:dyDescent="0.35">
      <c r="B22" s="25"/>
      <c r="C22" s="29"/>
      <c r="D22" s="26"/>
      <c r="E22" s="28"/>
      <c r="F22" s="26"/>
    </row>
    <row r="23" spans="1:6" x14ac:dyDescent="0.25">
      <c r="F23" s="26"/>
    </row>
    <row r="24" spans="1:6" ht="14.5" x14ac:dyDescent="0.25">
      <c r="A24" s="18"/>
      <c r="B24" s="16"/>
      <c r="C24" s="16"/>
      <c r="D24" s="22"/>
      <c r="E24" s="23"/>
      <c r="F24" s="26"/>
    </row>
    <row r="25" spans="1:6" ht="14.5" x14ac:dyDescent="0.35">
      <c r="B25" s="25"/>
      <c r="C25" s="29"/>
      <c r="D25" s="26"/>
      <c r="E25" s="24"/>
      <c r="F25" s="26"/>
    </row>
    <row r="26" spans="1:6" ht="14.5" x14ac:dyDescent="0.35">
      <c r="B26" s="25"/>
      <c r="C26" s="29"/>
      <c r="D26" s="26"/>
      <c r="E26" s="24"/>
      <c r="F26" s="26"/>
    </row>
    <row r="27" spans="1:6" ht="14.5" x14ac:dyDescent="0.35">
      <c r="B27" s="25"/>
      <c r="C27" s="29"/>
      <c r="D27" s="26"/>
      <c r="E27" s="24"/>
      <c r="F27" s="26"/>
    </row>
    <row r="28" spans="1:6" ht="14.5" x14ac:dyDescent="0.35">
      <c r="B28" s="25"/>
      <c r="C28" s="29"/>
      <c r="D28" s="26"/>
      <c r="E28" s="24"/>
      <c r="F28" s="26"/>
    </row>
    <row r="29" spans="1:6" ht="14.5" x14ac:dyDescent="0.35">
      <c r="B29" s="25"/>
      <c r="C29" s="29"/>
      <c r="D29" s="26"/>
      <c r="E29" s="27"/>
      <c r="F29" s="26"/>
    </row>
    <row r="30" spans="1:6" ht="14.5" x14ac:dyDescent="0.35">
      <c r="B30" s="25"/>
      <c r="C30" s="29"/>
      <c r="D30" s="26"/>
      <c r="E30" s="28"/>
      <c r="F30" s="26"/>
    </row>
    <row r="31" spans="1:6" ht="14.5" x14ac:dyDescent="0.35">
      <c r="B31" s="25"/>
      <c r="C31" s="29"/>
      <c r="D31" s="26"/>
      <c r="E31" s="28"/>
      <c r="F31" s="26"/>
    </row>
    <row r="32" spans="1:6" ht="14.5" x14ac:dyDescent="0.35">
      <c r="B32" s="25"/>
      <c r="C32" s="29"/>
      <c r="D32" s="26"/>
      <c r="E32" s="28"/>
      <c r="F32" s="26"/>
    </row>
    <row r="33" spans="2:6" ht="14.5" x14ac:dyDescent="0.35">
      <c r="B33" s="25"/>
      <c r="C33" s="29"/>
      <c r="D33" s="26"/>
      <c r="E33" s="28"/>
      <c r="F33" s="26"/>
    </row>
    <row r="34" spans="2:6" ht="14.5" x14ac:dyDescent="0.35">
      <c r="B34" s="25"/>
      <c r="C34" s="29"/>
      <c r="D34" s="26"/>
      <c r="E34" s="28"/>
      <c r="F34" s="26"/>
    </row>
    <row r="35" spans="2:6" ht="14.5" x14ac:dyDescent="0.35">
      <c r="B35" s="25"/>
      <c r="C35" s="29"/>
      <c r="D35" s="26"/>
      <c r="E35" s="28"/>
      <c r="F35" s="26"/>
    </row>
    <row r="36" spans="2:6" x14ac:dyDescent="0.25">
      <c r="F36" s="26"/>
    </row>
    <row r="37" spans="2:6" ht="14.5" x14ac:dyDescent="0.35">
      <c r="B37" s="30"/>
      <c r="C37" s="31"/>
      <c r="D37" s="32"/>
      <c r="E37" s="33"/>
      <c r="F37" s="34"/>
    </row>
    <row r="38" spans="2:6" ht="14.5" x14ac:dyDescent="0.35">
      <c r="B38" s="30"/>
      <c r="C38" s="31"/>
      <c r="D38" s="32"/>
      <c r="E38" s="33"/>
      <c r="F38" s="34"/>
    </row>
    <row r="39" spans="2:6" ht="14.5" x14ac:dyDescent="0.35">
      <c r="B39" s="30"/>
      <c r="C39" s="31"/>
      <c r="D39" s="32"/>
      <c r="E39" s="33"/>
      <c r="F39" s="34"/>
    </row>
    <row r="40" spans="2:6" ht="14.5" x14ac:dyDescent="0.35">
      <c r="B40" s="30"/>
      <c r="C40" s="31"/>
      <c r="D40" s="32"/>
      <c r="E40" s="33"/>
      <c r="F40" s="34"/>
    </row>
    <row r="41" spans="2:6" ht="14.5" x14ac:dyDescent="0.35">
      <c r="B41" s="30"/>
      <c r="C41" s="31"/>
      <c r="D41" s="32"/>
      <c r="E41" s="33"/>
      <c r="F41" s="26"/>
    </row>
    <row r="42" spans="2:6" ht="14.5" x14ac:dyDescent="0.35">
      <c r="B42" s="30"/>
      <c r="C42" s="31"/>
      <c r="D42" s="32"/>
      <c r="E42" s="33"/>
      <c r="F42" s="26"/>
    </row>
    <row r="43" spans="2:6" ht="14.5" x14ac:dyDescent="0.35">
      <c r="B43" s="30"/>
      <c r="C43" s="31"/>
      <c r="D43" s="32"/>
      <c r="E43" s="33"/>
      <c r="F43" s="26"/>
    </row>
    <row r="44" spans="2:6" ht="14.5" x14ac:dyDescent="0.35">
      <c r="B44" s="30"/>
      <c r="C44" s="31"/>
      <c r="D44" s="32"/>
      <c r="E44" s="33"/>
      <c r="F44" s="26"/>
    </row>
    <row r="45" spans="2:6" ht="14.5" x14ac:dyDescent="0.35">
      <c r="B45" s="30"/>
      <c r="C45" s="31"/>
      <c r="D45" s="32"/>
      <c r="E45" s="33"/>
      <c r="F45" s="26"/>
    </row>
    <row r="46" spans="2:6" ht="14.5" x14ac:dyDescent="0.35">
      <c r="B46" s="30"/>
      <c r="C46" s="35"/>
      <c r="D46" s="36"/>
      <c r="E46" s="37"/>
      <c r="F46" s="26"/>
    </row>
    <row r="47" spans="2:6" ht="14.5" x14ac:dyDescent="0.35">
      <c r="B47" s="30"/>
      <c r="C47" s="31"/>
      <c r="D47" s="32"/>
      <c r="E47" s="33"/>
      <c r="F47" s="26"/>
    </row>
    <row r="48" spans="2:6" ht="14.5" x14ac:dyDescent="0.35">
      <c r="B48" s="30"/>
      <c r="C48" s="31"/>
      <c r="D48" s="32"/>
      <c r="E48" s="33"/>
      <c r="F48" s="26"/>
    </row>
    <row r="49" spans="2:9" ht="14.5" x14ac:dyDescent="0.35">
      <c r="B49" s="30"/>
      <c r="C49" s="31"/>
      <c r="D49" s="32"/>
      <c r="E49" s="33"/>
      <c r="F49" s="26"/>
      <c r="G49" s="28"/>
      <c r="I49" s="28"/>
    </row>
    <row r="50" spans="2:9" x14ac:dyDescent="0.25">
      <c r="F50" s="26"/>
    </row>
    <row r="51" spans="2:9" x14ac:dyDescent="0.25">
      <c r="E51" s="19"/>
      <c r="F51" s="26"/>
    </row>
    <row r="52" spans="2:9" x14ac:dyDescent="0.25">
      <c r="E52" s="19"/>
      <c r="F52" s="26"/>
    </row>
    <row r="53" spans="2:9" x14ac:dyDescent="0.25">
      <c r="E53" s="19"/>
      <c r="F53" s="26"/>
    </row>
    <row r="54" spans="2:9" x14ac:dyDescent="0.25">
      <c r="E54" s="19"/>
      <c r="F54" s="26"/>
    </row>
    <row r="55" spans="2:9" x14ac:dyDescent="0.25">
      <c r="E55" s="19"/>
      <c r="F55" s="26"/>
    </row>
    <row r="56" spans="2:9" x14ac:dyDescent="0.25">
      <c r="E56" s="19"/>
      <c r="F56" s="26"/>
    </row>
    <row r="57" spans="2:9" x14ac:dyDescent="0.25">
      <c r="E57" s="19"/>
      <c r="F57" s="26"/>
    </row>
    <row r="58" spans="2:9" x14ac:dyDescent="0.25">
      <c r="E58" s="19"/>
      <c r="F58" s="26"/>
    </row>
    <row r="59" spans="2:9" x14ac:dyDescent="0.25">
      <c r="E59" s="19"/>
      <c r="F59" s="26"/>
    </row>
    <row r="60" spans="2:9" x14ac:dyDescent="0.25">
      <c r="E60" s="19"/>
      <c r="F60" s="26"/>
    </row>
    <row r="61" spans="2:9" x14ac:dyDescent="0.25">
      <c r="E61" s="19"/>
      <c r="F61" s="26"/>
    </row>
    <row r="62" spans="2:9" x14ac:dyDescent="0.25">
      <c r="E62" s="19"/>
      <c r="F62" s="26"/>
    </row>
    <row r="63" spans="2:9" x14ac:dyDescent="0.25">
      <c r="E63" s="19"/>
      <c r="F63" s="26"/>
      <c r="G63" s="28"/>
      <c r="I63" s="28"/>
    </row>
    <row r="64" spans="2:9" x14ac:dyDescent="0.25">
      <c r="F64" s="26"/>
    </row>
    <row r="65" spans="3:9" x14ac:dyDescent="0.25">
      <c r="C65" s="38"/>
      <c r="D65" s="38"/>
      <c r="E65" s="19"/>
      <c r="F65" s="26"/>
    </row>
    <row r="66" spans="3:9" x14ac:dyDescent="0.25">
      <c r="C66" s="38"/>
      <c r="D66" s="38"/>
      <c r="E66" s="19"/>
      <c r="F66" s="26"/>
    </row>
    <row r="67" spans="3:9" x14ac:dyDescent="0.25">
      <c r="C67" s="38"/>
      <c r="D67" s="38"/>
      <c r="E67" s="19"/>
      <c r="F67" s="26"/>
    </row>
    <row r="68" spans="3:9" x14ac:dyDescent="0.25">
      <c r="C68" s="38"/>
      <c r="D68" s="38"/>
      <c r="E68" s="19"/>
      <c r="F68" s="26"/>
    </row>
    <row r="69" spans="3:9" x14ac:dyDescent="0.25">
      <c r="C69" s="38"/>
      <c r="D69" s="38"/>
      <c r="E69" s="19"/>
      <c r="F69" s="26"/>
    </row>
    <row r="70" spans="3:9" x14ac:dyDescent="0.25">
      <c r="C70" s="38"/>
      <c r="D70" s="38"/>
      <c r="E70" s="19"/>
      <c r="F70" s="26"/>
    </row>
    <row r="71" spans="3:9" x14ac:dyDescent="0.25">
      <c r="C71" s="38"/>
      <c r="D71" s="38"/>
      <c r="E71" s="19"/>
      <c r="F71" s="26"/>
    </row>
    <row r="72" spans="3:9" x14ac:dyDescent="0.25">
      <c r="C72" s="38"/>
      <c r="D72" s="38"/>
      <c r="E72" s="19"/>
      <c r="F72" s="26"/>
    </row>
    <row r="73" spans="3:9" x14ac:dyDescent="0.25">
      <c r="C73" s="38"/>
      <c r="D73" s="38"/>
      <c r="E73" s="19"/>
      <c r="F73" s="26"/>
    </row>
    <row r="74" spans="3:9" x14ac:dyDescent="0.25">
      <c r="C74" s="38"/>
      <c r="D74" s="38"/>
      <c r="E74" s="19"/>
      <c r="F74" s="26"/>
    </row>
    <row r="75" spans="3:9" x14ac:dyDescent="0.25">
      <c r="C75" s="38"/>
      <c r="D75" s="38"/>
      <c r="E75" s="19"/>
      <c r="F75" s="26"/>
    </row>
    <row r="76" spans="3:9" x14ac:dyDescent="0.25">
      <c r="C76" s="38"/>
      <c r="D76" s="38"/>
      <c r="E76" s="19"/>
      <c r="F76" s="26"/>
    </row>
    <row r="77" spans="3:9" x14ac:dyDescent="0.25">
      <c r="C77" s="38"/>
      <c r="D77" s="38"/>
      <c r="E77" s="19"/>
      <c r="F77" s="26"/>
      <c r="G77" s="28"/>
      <c r="I77" s="28"/>
    </row>
    <row r="79" spans="3:9" x14ac:dyDescent="0.25">
      <c r="E79" s="19"/>
    </row>
    <row r="80" spans="3:9" x14ac:dyDescent="0.25">
      <c r="E80" s="19"/>
    </row>
    <row r="81" spans="3:9" x14ac:dyDescent="0.25">
      <c r="E81" s="19"/>
    </row>
    <row r="82" spans="3:9" x14ac:dyDescent="0.25">
      <c r="E82" s="19"/>
    </row>
    <row r="83" spans="3:9" x14ac:dyDescent="0.25">
      <c r="E83" s="19"/>
      <c r="F83" s="26"/>
    </row>
    <row r="84" spans="3:9" x14ac:dyDescent="0.25">
      <c r="E84" s="19"/>
      <c r="F84" s="26"/>
    </row>
    <row r="85" spans="3:9" x14ac:dyDescent="0.25">
      <c r="E85" s="19"/>
      <c r="F85" s="26"/>
    </row>
    <row r="86" spans="3:9" x14ac:dyDescent="0.25">
      <c r="E86" s="19"/>
      <c r="F86" s="26"/>
    </row>
    <row r="87" spans="3:9" x14ac:dyDescent="0.25">
      <c r="E87" s="19"/>
      <c r="F87" s="26"/>
    </row>
    <row r="88" spans="3:9" x14ac:dyDescent="0.25">
      <c r="E88" s="19"/>
      <c r="F88" s="26"/>
    </row>
    <row r="89" spans="3:9" x14ac:dyDescent="0.25">
      <c r="E89" s="19"/>
      <c r="F89" s="26"/>
    </row>
    <row r="90" spans="3:9" x14ac:dyDescent="0.25">
      <c r="E90" s="19"/>
      <c r="F90" s="26"/>
    </row>
    <row r="91" spans="3:9" x14ac:dyDescent="0.25">
      <c r="E91" s="19"/>
      <c r="F91" s="26"/>
      <c r="G91" s="28"/>
      <c r="I91" s="28"/>
    </row>
    <row r="93" spans="3:9" x14ac:dyDescent="0.25">
      <c r="C93" s="38"/>
      <c r="D93" s="38"/>
      <c r="E93" s="19"/>
      <c r="F93" s="26"/>
    </row>
    <row r="94" spans="3:9" x14ac:dyDescent="0.25">
      <c r="C94" s="38"/>
      <c r="D94" s="38"/>
      <c r="E94" s="19"/>
      <c r="F94" s="26"/>
    </row>
    <row r="95" spans="3:9" x14ac:dyDescent="0.25">
      <c r="C95" s="38"/>
      <c r="D95" s="38"/>
      <c r="E95" s="19"/>
      <c r="F95" s="26"/>
    </row>
    <row r="96" spans="3:9" x14ac:dyDescent="0.25">
      <c r="C96" s="38"/>
      <c r="D96" s="38"/>
      <c r="E96" s="19"/>
      <c r="F96" s="26"/>
    </row>
    <row r="97" spans="3:9" x14ac:dyDescent="0.25">
      <c r="C97" s="38"/>
      <c r="D97" s="38"/>
      <c r="E97" s="19"/>
      <c r="F97" s="26"/>
    </row>
    <row r="98" spans="3:9" x14ac:dyDescent="0.25">
      <c r="C98" s="38"/>
      <c r="D98" s="38"/>
      <c r="E98" s="19"/>
      <c r="F98" s="26"/>
    </row>
    <row r="99" spans="3:9" x14ac:dyDescent="0.25">
      <c r="C99" s="38"/>
      <c r="D99" s="38"/>
      <c r="E99" s="19"/>
      <c r="F99" s="26"/>
    </row>
    <row r="100" spans="3:9" x14ac:dyDescent="0.25">
      <c r="C100" s="38"/>
      <c r="D100" s="38"/>
      <c r="E100" s="19"/>
      <c r="F100" s="26"/>
    </row>
    <row r="101" spans="3:9" x14ac:dyDescent="0.25">
      <c r="C101" s="38"/>
      <c r="D101" s="38"/>
      <c r="E101" s="19"/>
      <c r="F101" s="26"/>
    </row>
    <row r="102" spans="3:9" x14ac:dyDescent="0.25">
      <c r="C102" s="38"/>
      <c r="D102" s="38"/>
      <c r="E102" s="19"/>
      <c r="F102" s="26"/>
    </row>
    <row r="103" spans="3:9" x14ac:dyDescent="0.25">
      <c r="C103" s="38"/>
      <c r="D103" s="38"/>
      <c r="E103" s="19"/>
      <c r="F103" s="26"/>
    </row>
    <row r="104" spans="3:9" x14ac:dyDescent="0.25">
      <c r="C104" s="38"/>
      <c r="D104" s="38"/>
      <c r="E104" s="19"/>
      <c r="F104" s="26"/>
    </row>
    <row r="105" spans="3:9" x14ac:dyDescent="0.25">
      <c r="C105" s="38"/>
      <c r="D105" s="38"/>
      <c r="E105" s="19"/>
      <c r="F105" s="26"/>
      <c r="G105" s="28"/>
      <c r="I105" s="28"/>
    </row>
    <row r="107" spans="3:9" x14ac:dyDescent="0.25">
      <c r="E107" s="19"/>
      <c r="F107" s="26"/>
    </row>
    <row r="108" spans="3:9" x14ac:dyDescent="0.25">
      <c r="E108" s="19"/>
      <c r="F108" s="26"/>
    </row>
    <row r="109" spans="3:9" x14ac:dyDescent="0.25">
      <c r="E109" s="19"/>
      <c r="F109" s="26"/>
    </row>
    <row r="110" spans="3:9" x14ac:dyDescent="0.25">
      <c r="E110" s="19"/>
      <c r="F110" s="26"/>
    </row>
    <row r="111" spans="3:9" x14ac:dyDescent="0.25">
      <c r="E111" s="19"/>
      <c r="F111" s="26"/>
    </row>
    <row r="112" spans="3:9" x14ac:dyDescent="0.25">
      <c r="E112" s="19"/>
      <c r="F112" s="26"/>
    </row>
    <row r="113" spans="3:9" x14ac:dyDescent="0.25">
      <c r="E113" s="19"/>
      <c r="F113" s="26"/>
    </row>
    <row r="114" spans="3:9" x14ac:dyDescent="0.25">
      <c r="E114" s="19"/>
      <c r="F114" s="26"/>
    </row>
    <row r="115" spans="3:9" x14ac:dyDescent="0.25">
      <c r="E115" s="19"/>
      <c r="F115" s="26"/>
    </row>
    <row r="116" spans="3:9" x14ac:dyDescent="0.25">
      <c r="E116" s="19"/>
      <c r="F116" s="26"/>
    </row>
    <row r="117" spans="3:9" x14ac:dyDescent="0.25">
      <c r="E117" s="19"/>
      <c r="F117" s="26"/>
    </row>
    <row r="118" spans="3:9" x14ac:dyDescent="0.25">
      <c r="E118" s="19"/>
      <c r="F118" s="26"/>
    </row>
    <row r="119" spans="3:9" x14ac:dyDescent="0.25">
      <c r="E119" s="19"/>
      <c r="F119" s="26"/>
      <c r="G119" s="28"/>
      <c r="I119" s="28"/>
    </row>
    <row r="121" spans="3:9" x14ac:dyDescent="0.25">
      <c r="C121" s="38"/>
      <c r="D121" s="38"/>
      <c r="E121" s="19"/>
      <c r="F121" s="26"/>
    </row>
    <row r="122" spans="3:9" x14ac:dyDescent="0.25">
      <c r="C122" s="38"/>
      <c r="D122" s="38"/>
      <c r="E122" s="19"/>
      <c r="F122" s="26"/>
    </row>
    <row r="123" spans="3:9" x14ac:dyDescent="0.25">
      <c r="C123" s="38"/>
      <c r="D123" s="38"/>
      <c r="E123" s="19"/>
      <c r="F123" s="26"/>
    </row>
    <row r="124" spans="3:9" x14ac:dyDescent="0.25">
      <c r="C124" s="38"/>
      <c r="D124" s="38"/>
      <c r="E124" s="19"/>
      <c r="F124" s="26"/>
    </row>
    <row r="125" spans="3:9" x14ac:dyDescent="0.25">
      <c r="C125" s="38"/>
      <c r="D125" s="38"/>
      <c r="E125" s="19"/>
      <c r="F125" s="26"/>
    </row>
    <row r="126" spans="3:9" x14ac:dyDescent="0.25">
      <c r="C126" s="38"/>
      <c r="D126" s="38"/>
      <c r="E126" s="19"/>
      <c r="F126" s="26"/>
    </row>
    <row r="127" spans="3:9" x14ac:dyDescent="0.25">
      <c r="C127" s="38"/>
      <c r="D127" s="38"/>
      <c r="E127" s="19"/>
      <c r="F127" s="26"/>
    </row>
    <row r="128" spans="3:9" x14ac:dyDescent="0.25">
      <c r="C128" s="38"/>
      <c r="D128" s="38"/>
      <c r="E128" s="19"/>
      <c r="F128" s="26"/>
    </row>
    <row r="129" spans="3:9" x14ac:dyDescent="0.25">
      <c r="C129" s="38"/>
      <c r="D129" s="38"/>
      <c r="E129" s="19"/>
      <c r="F129" s="26"/>
    </row>
    <row r="130" spans="3:9" x14ac:dyDescent="0.25">
      <c r="C130" s="38"/>
      <c r="D130" s="38"/>
      <c r="E130" s="19"/>
      <c r="F130" s="26"/>
    </row>
    <row r="131" spans="3:9" x14ac:dyDescent="0.25">
      <c r="C131" s="38"/>
      <c r="D131" s="38"/>
      <c r="E131" s="19"/>
      <c r="F131" s="26"/>
    </row>
    <row r="132" spans="3:9" x14ac:dyDescent="0.25">
      <c r="C132" s="38"/>
      <c r="D132" s="38"/>
      <c r="E132" s="19"/>
      <c r="F132" s="26"/>
    </row>
    <row r="133" spans="3:9" x14ac:dyDescent="0.25">
      <c r="C133" s="38"/>
      <c r="D133" s="38"/>
      <c r="E133" s="19"/>
      <c r="F133" s="26"/>
      <c r="G133" s="28"/>
      <c r="I133" s="28"/>
    </row>
    <row r="135" spans="3:9" x14ac:dyDescent="0.25">
      <c r="E135" s="19"/>
      <c r="F135" s="26"/>
    </row>
    <row r="136" spans="3:9" x14ac:dyDescent="0.25">
      <c r="E136" s="19"/>
      <c r="F136" s="26"/>
    </row>
    <row r="137" spans="3:9" x14ac:dyDescent="0.25">
      <c r="E137" s="19"/>
      <c r="F137" s="26"/>
    </row>
    <row r="138" spans="3:9" x14ac:dyDescent="0.25">
      <c r="E138" s="19"/>
      <c r="F138" s="26"/>
    </row>
    <row r="139" spans="3:9" x14ac:dyDescent="0.25">
      <c r="E139" s="19"/>
      <c r="F139" s="26"/>
    </row>
    <row r="140" spans="3:9" x14ac:dyDescent="0.25">
      <c r="E140" s="19"/>
      <c r="F140" s="26"/>
    </row>
    <row r="141" spans="3:9" x14ac:dyDescent="0.25">
      <c r="E141" s="19"/>
      <c r="F141" s="26"/>
    </row>
    <row r="142" spans="3:9" x14ac:dyDescent="0.25">
      <c r="E142" s="19"/>
      <c r="F142" s="26"/>
    </row>
    <row r="143" spans="3:9" x14ac:dyDescent="0.25">
      <c r="E143" s="19"/>
      <c r="F143" s="26"/>
    </row>
    <row r="144" spans="3:9" x14ac:dyDescent="0.25">
      <c r="E144" s="19"/>
      <c r="F144" s="26"/>
    </row>
    <row r="145" spans="3:9" x14ac:dyDescent="0.25">
      <c r="E145" s="19"/>
      <c r="F145" s="26"/>
    </row>
    <row r="146" spans="3:9" x14ac:dyDescent="0.25">
      <c r="E146" s="19"/>
      <c r="F146" s="26"/>
    </row>
    <row r="147" spans="3:9" x14ac:dyDescent="0.25">
      <c r="E147" s="19"/>
      <c r="F147" s="26"/>
      <c r="G147" s="28"/>
      <c r="I147" s="28"/>
    </row>
    <row r="149" spans="3:9" x14ac:dyDescent="0.25">
      <c r="C149" s="38"/>
      <c r="D149" s="38"/>
      <c r="E149" s="19"/>
      <c r="F149" s="26"/>
    </row>
    <row r="150" spans="3:9" x14ac:dyDescent="0.25">
      <c r="C150" s="38"/>
      <c r="D150" s="38"/>
      <c r="E150" s="19"/>
      <c r="F150" s="26"/>
    </row>
    <row r="151" spans="3:9" x14ac:dyDescent="0.25">
      <c r="C151" s="38"/>
      <c r="D151" s="38"/>
      <c r="E151" s="19"/>
      <c r="F151" s="26"/>
    </row>
    <row r="152" spans="3:9" x14ac:dyDescent="0.25">
      <c r="C152" s="38"/>
      <c r="D152" s="38"/>
      <c r="E152" s="19"/>
      <c r="F152" s="26"/>
    </row>
    <row r="153" spans="3:9" x14ac:dyDescent="0.25">
      <c r="C153" s="38"/>
      <c r="D153" s="38"/>
      <c r="E153" s="19"/>
      <c r="F153" s="26"/>
    </row>
    <row r="154" spans="3:9" x14ac:dyDescent="0.25">
      <c r="C154" s="38"/>
      <c r="D154" s="38"/>
      <c r="E154" s="19"/>
      <c r="F154" s="26"/>
    </row>
    <row r="155" spans="3:9" x14ac:dyDescent="0.25">
      <c r="C155" s="38"/>
      <c r="D155" s="38"/>
      <c r="E155" s="19"/>
      <c r="F155" s="26"/>
    </row>
    <row r="156" spans="3:9" x14ac:dyDescent="0.25">
      <c r="C156" s="38"/>
      <c r="D156" s="38"/>
      <c r="E156" s="19"/>
      <c r="F156" s="26"/>
    </row>
    <row r="157" spans="3:9" x14ac:dyDescent="0.25">
      <c r="C157" s="38"/>
      <c r="D157" s="38"/>
      <c r="E157" s="19"/>
      <c r="F157" s="26"/>
    </row>
    <row r="158" spans="3:9" x14ac:dyDescent="0.25">
      <c r="C158" s="38"/>
      <c r="D158" s="38"/>
      <c r="E158" s="19"/>
      <c r="F158" s="26"/>
    </row>
    <row r="159" spans="3:9" x14ac:dyDescent="0.25">
      <c r="C159" s="38"/>
      <c r="D159" s="38"/>
      <c r="E159" s="19"/>
      <c r="F159" s="26"/>
    </row>
    <row r="160" spans="3:9" x14ac:dyDescent="0.25">
      <c r="C160" s="38"/>
      <c r="D160" s="38"/>
      <c r="E160" s="19"/>
      <c r="F160" s="26"/>
    </row>
    <row r="161" spans="3:9" x14ac:dyDescent="0.25">
      <c r="C161" s="38"/>
      <c r="D161" s="38"/>
      <c r="E161" s="19"/>
      <c r="F161" s="26"/>
      <c r="G161" s="28"/>
      <c r="I161" s="28"/>
    </row>
    <row r="163" spans="3:9" x14ac:dyDescent="0.25">
      <c r="C163" s="39"/>
      <c r="D163" s="39"/>
      <c r="E163" s="40"/>
      <c r="F163" s="26"/>
    </row>
    <row r="164" spans="3:9" x14ac:dyDescent="0.25">
      <c r="C164" s="39"/>
      <c r="D164" s="39"/>
      <c r="E164" s="40"/>
      <c r="F164" s="26"/>
    </row>
    <row r="165" spans="3:9" x14ac:dyDescent="0.25">
      <c r="C165" s="39"/>
      <c r="D165" s="39"/>
      <c r="E165" s="40"/>
      <c r="F165" s="26"/>
    </row>
    <row r="166" spans="3:9" x14ac:dyDescent="0.25">
      <c r="C166" s="39"/>
      <c r="D166" s="39"/>
      <c r="E166" s="40"/>
      <c r="F166" s="26"/>
    </row>
    <row r="167" spans="3:9" x14ac:dyDescent="0.25">
      <c r="C167" s="39"/>
      <c r="D167" s="39"/>
      <c r="E167" s="40"/>
      <c r="F167" s="26"/>
    </row>
    <row r="168" spans="3:9" x14ac:dyDescent="0.25">
      <c r="C168" s="39"/>
      <c r="D168" s="39"/>
      <c r="E168" s="40"/>
      <c r="F168" s="26"/>
    </row>
    <row r="169" spans="3:9" x14ac:dyDescent="0.25">
      <c r="C169" s="39"/>
      <c r="D169" s="39"/>
      <c r="E169" s="40"/>
      <c r="F169" s="26"/>
    </row>
    <row r="170" spans="3:9" x14ac:dyDescent="0.25">
      <c r="C170" s="39"/>
      <c r="D170" s="39"/>
      <c r="E170" s="40"/>
      <c r="F170" s="26"/>
    </row>
    <row r="171" spans="3:9" x14ac:dyDescent="0.25">
      <c r="C171" s="39"/>
      <c r="D171" s="39"/>
      <c r="E171" s="40"/>
      <c r="F171" s="26"/>
    </row>
    <row r="172" spans="3:9" x14ac:dyDescent="0.25">
      <c r="C172" s="39"/>
      <c r="D172" s="39"/>
      <c r="E172" s="40"/>
      <c r="F172" s="26"/>
    </row>
    <row r="173" spans="3:9" x14ac:dyDescent="0.25">
      <c r="C173" s="39"/>
      <c r="D173" s="39"/>
      <c r="E173" s="40"/>
      <c r="F173" s="26"/>
    </row>
    <row r="174" spans="3:9" x14ac:dyDescent="0.25">
      <c r="C174" s="39"/>
      <c r="D174" s="39"/>
      <c r="E174" s="40"/>
      <c r="F174" s="26"/>
    </row>
    <row r="175" spans="3:9" x14ac:dyDescent="0.25">
      <c r="C175" s="39"/>
      <c r="D175" s="39"/>
      <c r="E175" s="40"/>
      <c r="F175" s="26"/>
      <c r="G175" s="28"/>
      <c r="I175" s="28"/>
    </row>
    <row r="177" spans="3:9" x14ac:dyDescent="0.25">
      <c r="C177" s="41"/>
      <c r="D177" s="41"/>
      <c r="E177" s="40"/>
      <c r="F177" s="26"/>
    </row>
    <row r="178" spans="3:9" x14ac:dyDescent="0.25">
      <c r="C178" s="41"/>
      <c r="D178" s="41"/>
      <c r="E178" s="40"/>
      <c r="F178" s="26"/>
    </row>
    <row r="179" spans="3:9" x14ac:dyDescent="0.25">
      <c r="C179" s="41"/>
      <c r="D179" s="41"/>
      <c r="E179" s="40"/>
      <c r="F179" s="26"/>
    </row>
    <row r="180" spans="3:9" x14ac:dyDescent="0.25">
      <c r="C180" s="41"/>
      <c r="D180" s="41"/>
      <c r="E180" s="40"/>
      <c r="F180" s="26"/>
    </row>
    <row r="181" spans="3:9" x14ac:dyDescent="0.25">
      <c r="C181" s="41"/>
      <c r="D181" s="41"/>
      <c r="E181" s="40"/>
      <c r="F181" s="26"/>
    </row>
    <row r="182" spans="3:9" x14ac:dyDescent="0.25">
      <c r="C182" s="41"/>
      <c r="D182" s="41"/>
      <c r="E182" s="40"/>
      <c r="F182" s="26"/>
    </row>
    <row r="183" spans="3:9" x14ac:dyDescent="0.25">
      <c r="C183" s="41"/>
      <c r="D183" s="41"/>
      <c r="E183" s="40"/>
      <c r="F183" s="26"/>
    </row>
    <row r="184" spans="3:9" x14ac:dyDescent="0.25">
      <c r="C184" s="41"/>
      <c r="D184" s="41"/>
      <c r="E184" s="40"/>
      <c r="F184" s="26"/>
    </row>
    <row r="185" spans="3:9" x14ac:dyDescent="0.25">
      <c r="C185" s="41"/>
      <c r="D185" s="41"/>
      <c r="E185" s="40"/>
      <c r="F185" s="26"/>
    </row>
    <row r="186" spans="3:9" x14ac:dyDescent="0.25">
      <c r="C186" s="41"/>
      <c r="D186" s="41"/>
      <c r="E186" s="40"/>
      <c r="F186" s="26"/>
    </row>
    <row r="187" spans="3:9" x14ac:dyDescent="0.25">
      <c r="C187" s="41"/>
      <c r="D187" s="41"/>
      <c r="E187" s="40"/>
      <c r="F187" s="26"/>
    </row>
    <row r="188" spans="3:9" x14ac:dyDescent="0.25">
      <c r="C188" s="41"/>
      <c r="D188" s="41"/>
      <c r="E188" s="40"/>
      <c r="F188" s="26"/>
    </row>
    <row r="189" spans="3:9" x14ac:dyDescent="0.25">
      <c r="C189" s="41"/>
      <c r="D189" s="41"/>
      <c r="E189" s="40"/>
      <c r="F189" s="26"/>
      <c r="G189" s="28"/>
      <c r="I189" s="28"/>
    </row>
    <row r="191" spans="3:9" x14ac:dyDescent="0.25">
      <c r="C191" s="38"/>
      <c r="D191" s="38"/>
      <c r="E191" s="19"/>
      <c r="F191" s="26"/>
    </row>
    <row r="192" spans="3:9" x14ac:dyDescent="0.25">
      <c r="C192" s="38"/>
      <c r="D192" s="38"/>
      <c r="E192" s="19"/>
      <c r="F192" s="26"/>
    </row>
    <row r="193" spans="3:9" x14ac:dyDescent="0.25">
      <c r="C193" s="38"/>
      <c r="D193" s="38"/>
      <c r="E193" s="19"/>
      <c r="F193" s="26"/>
    </row>
    <row r="194" spans="3:9" x14ac:dyDescent="0.25">
      <c r="C194" s="38"/>
      <c r="D194" s="38"/>
      <c r="E194" s="19"/>
      <c r="F194" s="26"/>
    </row>
    <row r="195" spans="3:9" x14ac:dyDescent="0.25">
      <c r="C195" s="38"/>
      <c r="D195" s="38"/>
      <c r="E195" s="19"/>
      <c r="F195" s="26"/>
    </row>
    <row r="196" spans="3:9" x14ac:dyDescent="0.25">
      <c r="C196" s="38"/>
      <c r="D196" s="38"/>
      <c r="E196" s="19"/>
      <c r="F196" s="26"/>
    </row>
    <row r="197" spans="3:9" x14ac:dyDescent="0.25">
      <c r="C197" s="38"/>
      <c r="D197" s="38"/>
      <c r="E197" s="19"/>
      <c r="F197" s="26"/>
    </row>
    <row r="198" spans="3:9" x14ac:dyDescent="0.25">
      <c r="C198" s="38"/>
      <c r="D198" s="38"/>
      <c r="E198" s="19"/>
      <c r="F198" s="26"/>
    </row>
    <row r="199" spans="3:9" x14ac:dyDescent="0.25">
      <c r="C199" s="38"/>
      <c r="D199" s="38"/>
      <c r="E199" s="19"/>
      <c r="F199" s="26"/>
    </row>
    <row r="200" spans="3:9" x14ac:dyDescent="0.25">
      <c r="C200" s="38"/>
      <c r="D200" s="38"/>
      <c r="E200" s="19"/>
      <c r="F200" s="26"/>
    </row>
    <row r="201" spans="3:9" x14ac:dyDescent="0.25">
      <c r="C201" s="38"/>
      <c r="D201" s="38"/>
      <c r="E201" s="19"/>
      <c r="F201" s="26"/>
    </row>
    <row r="202" spans="3:9" x14ac:dyDescent="0.25">
      <c r="C202" s="38"/>
      <c r="D202" s="38"/>
      <c r="E202" s="19"/>
      <c r="F202" s="26"/>
    </row>
    <row r="203" spans="3:9" x14ac:dyDescent="0.25">
      <c r="C203" s="38"/>
      <c r="D203" s="38"/>
      <c r="E203" s="19"/>
      <c r="F203" s="26"/>
      <c r="G203" s="28"/>
      <c r="I203" s="28"/>
    </row>
    <row r="205" spans="3:9" x14ac:dyDescent="0.25">
      <c r="C205" s="41"/>
      <c r="D205" s="41"/>
      <c r="E205" s="40"/>
      <c r="F205" s="26"/>
    </row>
    <row r="206" spans="3:9" x14ac:dyDescent="0.25">
      <c r="C206" s="41"/>
      <c r="D206" s="41"/>
      <c r="E206" s="40"/>
      <c r="F206" s="26"/>
    </row>
    <row r="207" spans="3:9" x14ac:dyDescent="0.25">
      <c r="C207" s="41"/>
      <c r="D207" s="41"/>
      <c r="E207" s="40"/>
      <c r="F207" s="26"/>
    </row>
    <row r="208" spans="3:9" x14ac:dyDescent="0.25">
      <c r="C208" s="41"/>
      <c r="D208" s="41"/>
      <c r="E208" s="40"/>
      <c r="F208" s="26"/>
    </row>
    <row r="209" spans="3:9" x14ac:dyDescent="0.25">
      <c r="C209" s="41"/>
      <c r="D209" s="41"/>
      <c r="E209" s="40"/>
      <c r="F209" s="26"/>
    </row>
    <row r="210" spans="3:9" x14ac:dyDescent="0.25">
      <c r="C210" s="41"/>
      <c r="D210" s="41"/>
      <c r="E210" s="40"/>
      <c r="F210" s="26"/>
    </row>
    <row r="211" spans="3:9" x14ac:dyDescent="0.25">
      <c r="C211" s="41"/>
      <c r="D211" s="41"/>
      <c r="E211" s="40"/>
      <c r="F211" s="26"/>
    </row>
    <row r="212" spans="3:9" x14ac:dyDescent="0.25">
      <c r="C212" s="41"/>
      <c r="D212" s="41"/>
      <c r="E212" s="40"/>
      <c r="F212" s="26"/>
    </row>
    <row r="213" spans="3:9" x14ac:dyDescent="0.25">
      <c r="C213" s="41"/>
      <c r="D213" s="41"/>
      <c r="E213" s="40"/>
      <c r="F213" s="26"/>
    </row>
    <row r="214" spans="3:9" x14ac:dyDescent="0.25">
      <c r="C214" s="41"/>
      <c r="D214" s="41"/>
      <c r="E214" s="40"/>
      <c r="F214" s="26"/>
    </row>
    <row r="215" spans="3:9" x14ac:dyDescent="0.25">
      <c r="C215" s="41"/>
      <c r="D215" s="41"/>
      <c r="E215" s="40"/>
      <c r="F215" s="26"/>
    </row>
    <row r="216" spans="3:9" x14ac:dyDescent="0.25">
      <c r="C216" s="41"/>
      <c r="D216" s="41"/>
      <c r="E216" s="40"/>
      <c r="F216" s="26"/>
    </row>
    <row r="217" spans="3:9" x14ac:dyDescent="0.25">
      <c r="C217" s="41"/>
      <c r="D217" s="41"/>
      <c r="E217" s="40"/>
      <c r="F217" s="26"/>
      <c r="G217" s="28"/>
      <c r="I217" s="28"/>
    </row>
    <row r="219" spans="3:9" x14ac:dyDescent="0.25">
      <c r="C219" s="38"/>
      <c r="D219" s="38"/>
      <c r="E219" s="19"/>
      <c r="F219" s="26"/>
    </row>
    <row r="220" spans="3:9" x14ac:dyDescent="0.25">
      <c r="C220" s="38"/>
      <c r="D220" s="38"/>
      <c r="E220" s="19"/>
      <c r="F220" s="26"/>
    </row>
    <row r="221" spans="3:9" x14ac:dyDescent="0.25">
      <c r="C221" s="38"/>
      <c r="D221" s="38"/>
      <c r="E221" s="19"/>
      <c r="F221" s="26"/>
    </row>
    <row r="222" spans="3:9" x14ac:dyDescent="0.25">
      <c r="C222" s="38"/>
      <c r="D222" s="38"/>
      <c r="E222" s="19"/>
      <c r="F222" s="26"/>
    </row>
    <row r="223" spans="3:9" x14ac:dyDescent="0.25">
      <c r="C223" s="38"/>
      <c r="D223" s="38"/>
      <c r="E223" s="19"/>
      <c r="F223" s="26"/>
    </row>
    <row r="224" spans="3:9" x14ac:dyDescent="0.25">
      <c r="C224" s="38"/>
      <c r="D224" s="38"/>
      <c r="E224" s="19"/>
      <c r="F224" s="26"/>
    </row>
    <row r="225" spans="3:9" x14ac:dyDescent="0.25">
      <c r="C225" s="38"/>
      <c r="D225" s="38"/>
      <c r="E225" s="19"/>
      <c r="F225" s="26"/>
    </row>
    <row r="226" spans="3:9" x14ac:dyDescent="0.25">
      <c r="C226" s="38"/>
      <c r="D226" s="38"/>
      <c r="E226" s="19"/>
      <c r="F226" s="26"/>
    </row>
    <row r="227" spans="3:9" x14ac:dyDescent="0.25">
      <c r="C227" s="38"/>
      <c r="D227" s="38"/>
      <c r="E227" s="19"/>
      <c r="F227" s="26"/>
    </row>
    <row r="228" spans="3:9" x14ac:dyDescent="0.25">
      <c r="C228" s="38"/>
      <c r="D228" s="38"/>
      <c r="E228" s="19"/>
      <c r="F228" s="26"/>
    </row>
    <row r="229" spans="3:9" x14ac:dyDescent="0.25">
      <c r="C229" s="38"/>
      <c r="D229" s="38"/>
      <c r="E229" s="19"/>
      <c r="F229" s="26"/>
    </row>
    <row r="230" spans="3:9" x14ac:dyDescent="0.25">
      <c r="C230" s="38"/>
      <c r="D230" s="38"/>
      <c r="E230" s="19"/>
      <c r="F230" s="26"/>
    </row>
    <row r="231" spans="3:9" x14ac:dyDescent="0.25">
      <c r="C231" s="38"/>
      <c r="D231" s="38"/>
      <c r="E231" s="19"/>
      <c r="F231" s="26"/>
      <c r="G231" s="28"/>
      <c r="I231" s="28"/>
    </row>
  </sheetData>
  <pageMargins left="0.25" right="0.25" top="0.75" bottom="0.75" header="0.3" footer="0.3"/>
  <pageSetup scale="6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31"/>
  <sheetViews>
    <sheetView zoomScaleNormal="100" workbookViewId="0">
      <selection activeCell="A10" sqref="A10"/>
    </sheetView>
  </sheetViews>
  <sheetFormatPr defaultColWidth="9.08984375" defaultRowHeight="12.5" x14ac:dyDescent="0.25"/>
  <cols>
    <col min="1" max="1" width="15.36328125" style="43" customWidth="1"/>
    <col min="2" max="16" width="9.1796875" style="43" customWidth="1"/>
    <col min="17" max="16384" width="9.08984375" style="43"/>
  </cols>
  <sheetData>
    <row r="1" spans="1:16" s="8" customFormat="1" ht="14.5" x14ac:dyDescent="0.35">
      <c r="A1" s="8" t="s">
        <v>68</v>
      </c>
    </row>
    <row r="2" spans="1:16" s="8" customFormat="1" ht="14.5" x14ac:dyDescent="0.35">
      <c r="A2" s="8" t="s">
        <v>45</v>
      </c>
    </row>
    <row r="3" spans="1:16" s="14" customFormat="1" ht="14.5" x14ac:dyDescent="0.35">
      <c r="A3" s="12"/>
      <c r="B3" s="13"/>
      <c r="C3" s="49" t="s">
        <v>23</v>
      </c>
      <c r="D3" s="8"/>
      <c r="E3" s="8"/>
      <c r="F3" s="8"/>
      <c r="G3" s="8"/>
      <c r="H3" s="8"/>
      <c r="I3" s="8"/>
      <c r="J3" s="8"/>
      <c r="K3" s="8"/>
      <c r="L3" s="8"/>
      <c r="N3" s="8"/>
      <c r="O3" s="49" t="s">
        <v>23</v>
      </c>
    </row>
    <row r="4" spans="1:16" s="14" customFormat="1" ht="14.5" x14ac:dyDescent="0.35">
      <c r="A4" s="12"/>
      <c r="B4" s="13"/>
      <c r="C4" s="49" t="s">
        <v>22</v>
      </c>
      <c r="D4" s="8"/>
      <c r="E4" s="8"/>
      <c r="F4" s="8"/>
      <c r="G4" s="8"/>
      <c r="H4" s="8"/>
      <c r="I4" s="8"/>
      <c r="J4" s="8"/>
      <c r="K4" s="8"/>
      <c r="L4" s="8"/>
      <c r="N4" s="8"/>
      <c r="O4" s="49" t="s">
        <v>22</v>
      </c>
    </row>
    <row r="5" spans="1:16" s="14" customFormat="1" ht="14.5" x14ac:dyDescent="0.35">
      <c r="A5" s="15"/>
      <c r="B5" s="15" t="s">
        <v>42</v>
      </c>
      <c r="C5" s="49" t="s">
        <v>39</v>
      </c>
      <c r="D5" s="8"/>
      <c r="E5" s="8"/>
      <c r="F5" s="8"/>
      <c r="G5" s="8"/>
      <c r="H5" s="8"/>
      <c r="I5" s="8"/>
      <c r="J5" s="8"/>
      <c r="K5" s="8"/>
      <c r="L5" s="8"/>
      <c r="N5" s="8"/>
      <c r="O5" s="49" t="s">
        <v>39</v>
      </c>
    </row>
    <row r="6" spans="1:16" ht="14.5" x14ac:dyDescent="0.35">
      <c r="A6" s="15"/>
      <c r="B6" s="65">
        <v>0.14000000000000001</v>
      </c>
      <c r="C6" s="49" t="s">
        <v>21</v>
      </c>
      <c r="D6" s="8" t="s">
        <v>41</v>
      </c>
      <c r="E6" s="8"/>
      <c r="F6" s="8"/>
      <c r="G6" s="8"/>
      <c r="H6" s="8"/>
      <c r="I6" s="8"/>
      <c r="J6" s="8"/>
      <c r="K6" s="8"/>
      <c r="L6" s="8"/>
      <c r="N6" s="1" t="s">
        <v>41</v>
      </c>
      <c r="O6" s="49" t="s">
        <v>21</v>
      </c>
      <c r="P6" s="55"/>
    </row>
    <row r="7" spans="1:16" ht="15.5" x14ac:dyDescent="0.35">
      <c r="A7" s="67" t="s">
        <v>43</v>
      </c>
      <c r="B7" s="20" t="s">
        <v>0</v>
      </c>
      <c r="C7" s="46"/>
      <c r="D7" s="68">
        <v>0</v>
      </c>
      <c r="E7" s="68">
        <v>1</v>
      </c>
      <c r="F7" s="68">
        <v>2</v>
      </c>
      <c r="G7" s="68">
        <v>3</v>
      </c>
      <c r="H7" s="68">
        <v>4</v>
      </c>
      <c r="I7" s="68">
        <v>5</v>
      </c>
      <c r="J7" s="68">
        <v>7</v>
      </c>
      <c r="K7" s="68">
        <v>9</v>
      </c>
      <c r="L7" s="68">
        <v>10</v>
      </c>
      <c r="M7" s="68">
        <v>12</v>
      </c>
      <c r="N7" s="68">
        <v>15</v>
      </c>
      <c r="O7" s="46"/>
      <c r="P7" s="55"/>
    </row>
    <row r="8" spans="1:16" ht="15.5" x14ac:dyDescent="0.35">
      <c r="A8" s="67">
        <f>IF(COUNT(C10:O10)&gt;1,-SLOPE(C10:O10,C7:O7)," ")</f>
        <v>0.3</v>
      </c>
      <c r="B8" s="21" t="s">
        <v>25</v>
      </c>
      <c r="C8" s="46"/>
      <c r="D8" s="65">
        <v>3</v>
      </c>
      <c r="E8" s="65">
        <v>2.258740111149713</v>
      </c>
      <c r="F8" s="65">
        <v>1.7096012792289152</v>
      </c>
      <c r="G8" s="65">
        <v>1.3027892268581134</v>
      </c>
      <c r="H8" s="65">
        <v>1.001415446068898</v>
      </c>
      <c r="I8" s="65">
        <v>0.77815225802450927</v>
      </c>
      <c r="J8" s="65">
        <v>0.49022538480352823</v>
      </c>
      <c r="K8" s="65">
        <v>0.33220776643568439</v>
      </c>
      <c r="L8" s="65">
        <v>0.28239101553209089</v>
      </c>
      <c r="M8" s="65">
        <v>0.21814584619925675</v>
      </c>
      <c r="N8" s="65">
        <v>0.17177173009937302</v>
      </c>
      <c r="O8" s="46"/>
      <c r="P8" s="60"/>
    </row>
    <row r="9" spans="1:16" ht="14.5" x14ac:dyDescent="0.3">
      <c r="A9" s="18" t="e">
        <f>IF(COUNT(C8:O8)&gt;1,-SLOPE(LN(C8:O8-B6),C7:O7)," ")</f>
        <v>#NUM!</v>
      </c>
      <c r="B9" s="22" t="s">
        <v>47</v>
      </c>
      <c r="C9" s="42"/>
      <c r="D9" s="61">
        <f>IF(AND(ISNUMBER(D8),ISNUMBER($B6)),D8-$B6," ")</f>
        <v>2.86</v>
      </c>
      <c r="E9" s="61">
        <f t="shared" ref="E9:N9" si="0">IF(AND(ISNUMBER(E8),ISNUMBER($B6)),E8-$B6," ")</f>
        <v>2.1187401111497128</v>
      </c>
      <c r="F9" s="61">
        <f t="shared" si="0"/>
        <v>1.5696012792289151</v>
      </c>
      <c r="G9" s="61">
        <f t="shared" si="0"/>
        <v>1.1627892268581133</v>
      </c>
      <c r="H9" s="61">
        <f t="shared" si="0"/>
        <v>0.86141544606889797</v>
      </c>
      <c r="I9" s="61">
        <f t="shared" si="0"/>
        <v>0.63815225802450926</v>
      </c>
      <c r="J9" s="61">
        <f t="shared" si="0"/>
        <v>0.35022538480352822</v>
      </c>
      <c r="K9" s="61">
        <f t="shared" si="0"/>
        <v>0.19220776643568438</v>
      </c>
      <c r="L9" s="61">
        <f t="shared" si="0"/>
        <v>0.14239101553209088</v>
      </c>
      <c r="M9" s="61">
        <f t="shared" si="0"/>
        <v>7.8145846199256741E-2</v>
      </c>
      <c r="N9" s="61">
        <f t="shared" si="0"/>
        <v>3.1771730099373008E-2</v>
      </c>
      <c r="O9" s="42"/>
    </row>
    <row r="10" spans="1:16" ht="14.5" x14ac:dyDescent="0.25">
      <c r="A10" s="18"/>
      <c r="B10" s="22" t="s">
        <v>46</v>
      </c>
      <c r="C10" s="18"/>
      <c r="D10" s="18">
        <f>IF(ISNUMBER(D9),LN(D9)," ")</f>
        <v>1.0508216248317612</v>
      </c>
      <c r="E10" s="18">
        <f t="shared" ref="E10:N10" si="1">IF(ISNUMBER(E9),LN(E9)," ")</f>
        <v>0.75082162483176107</v>
      </c>
      <c r="F10" s="18">
        <f t="shared" si="1"/>
        <v>0.45082162483176091</v>
      </c>
      <c r="G10" s="18">
        <f t="shared" si="1"/>
        <v>0.15082162483176104</v>
      </c>
      <c r="H10" s="18">
        <f t="shared" si="1"/>
        <v>-0.14917837516823881</v>
      </c>
      <c r="I10" s="18">
        <f t="shared" si="1"/>
        <v>-0.44917837516823889</v>
      </c>
      <c r="J10" s="18">
        <f t="shared" si="1"/>
        <v>-1.0491783751682389</v>
      </c>
      <c r="K10" s="18">
        <f t="shared" si="1"/>
        <v>-1.6491783751682385</v>
      </c>
      <c r="L10" s="18">
        <f t="shared" si="1"/>
        <v>-1.9491783751682388</v>
      </c>
      <c r="M10" s="18">
        <f t="shared" si="1"/>
        <v>-2.5491783751682386</v>
      </c>
      <c r="N10" s="18">
        <f t="shared" si="1"/>
        <v>-3.4491783751682386</v>
      </c>
    </row>
    <row r="11" spans="1:16" x14ac:dyDescent="0.25">
      <c r="J11" s="14"/>
    </row>
    <row r="12" spans="1:16" s="46" customFormat="1" ht="14.5" x14ac:dyDescent="0.35">
      <c r="A12" s="43"/>
      <c r="B12" s="47"/>
      <c r="C12" s="29"/>
      <c r="D12" s="48"/>
      <c r="F12" s="48"/>
    </row>
    <row r="13" spans="1:16" s="46" customFormat="1" ht="14.5" x14ac:dyDescent="0.35">
      <c r="A13" s="43"/>
      <c r="B13" s="47"/>
      <c r="C13" s="29"/>
      <c r="D13" s="48"/>
      <c r="F13" s="48"/>
    </row>
    <row r="14" spans="1:16" s="46" customFormat="1" ht="14.5" x14ac:dyDescent="0.35">
      <c r="A14" s="43"/>
      <c r="B14" s="47"/>
      <c r="C14" s="29"/>
      <c r="D14" s="48"/>
      <c r="F14" s="48"/>
    </row>
    <row r="15" spans="1:16" ht="14.5" x14ac:dyDescent="0.35">
      <c r="B15" s="47"/>
      <c r="C15" s="29"/>
      <c r="D15" s="48"/>
      <c r="E15" s="46"/>
      <c r="F15" s="48"/>
    </row>
    <row r="16" spans="1:16" ht="14.5" x14ac:dyDescent="0.35">
      <c r="B16" s="47"/>
      <c r="C16" s="29"/>
      <c r="D16" s="48"/>
      <c r="E16" s="27"/>
      <c r="F16" s="48"/>
    </row>
    <row r="17" spans="1:6" ht="14.5" x14ac:dyDescent="0.35">
      <c r="B17" s="47"/>
      <c r="C17" s="29"/>
      <c r="D17" s="48"/>
      <c r="E17" s="28"/>
      <c r="F17" s="48"/>
    </row>
    <row r="18" spans="1:6" ht="14.5" x14ac:dyDescent="0.35">
      <c r="B18" s="47"/>
      <c r="C18" s="29"/>
      <c r="D18" s="48"/>
      <c r="E18" s="28"/>
      <c r="F18" s="48"/>
    </row>
    <row r="19" spans="1:6" ht="14.5" x14ac:dyDescent="0.35">
      <c r="B19" s="47"/>
      <c r="C19" s="29"/>
      <c r="D19" s="48"/>
      <c r="E19" s="28"/>
      <c r="F19" s="48"/>
    </row>
    <row r="20" spans="1:6" ht="14.5" x14ac:dyDescent="0.35">
      <c r="B20" s="47"/>
      <c r="C20" s="29"/>
      <c r="D20" s="48"/>
      <c r="E20" s="28"/>
      <c r="F20" s="48"/>
    </row>
    <row r="21" spans="1:6" ht="14.5" x14ac:dyDescent="0.35">
      <c r="B21" s="47"/>
      <c r="C21" s="29"/>
      <c r="D21" s="48"/>
      <c r="E21" s="28"/>
      <c r="F21" s="48"/>
    </row>
    <row r="22" spans="1:6" ht="14.5" x14ac:dyDescent="0.35">
      <c r="B22" s="47"/>
      <c r="C22" s="29"/>
      <c r="D22" s="48"/>
      <c r="E22" s="28"/>
      <c r="F22" s="48"/>
    </row>
    <row r="23" spans="1:6" x14ac:dyDescent="0.25">
      <c r="F23" s="48"/>
    </row>
    <row r="24" spans="1:6" ht="14.5" x14ac:dyDescent="0.25">
      <c r="A24" s="18"/>
      <c r="B24" s="16"/>
      <c r="C24" s="16"/>
      <c r="D24" s="22"/>
      <c r="E24" s="23"/>
      <c r="F24" s="48"/>
    </row>
    <row r="25" spans="1:6" ht="14.5" x14ac:dyDescent="0.35">
      <c r="B25" s="47"/>
      <c r="C25" s="29"/>
      <c r="D25" s="48"/>
      <c r="E25" s="46"/>
      <c r="F25" s="48"/>
    </row>
    <row r="26" spans="1:6" ht="14.5" x14ac:dyDescent="0.35">
      <c r="B26" s="47"/>
      <c r="C26" s="29"/>
      <c r="D26" s="48"/>
      <c r="E26" s="46"/>
      <c r="F26" s="48"/>
    </row>
    <row r="27" spans="1:6" ht="14.5" x14ac:dyDescent="0.35">
      <c r="B27" s="47"/>
      <c r="C27" s="29"/>
      <c r="D27" s="48"/>
      <c r="E27" s="46"/>
      <c r="F27" s="48"/>
    </row>
    <row r="28" spans="1:6" ht="14.5" x14ac:dyDescent="0.35">
      <c r="B28" s="47"/>
      <c r="C28" s="29"/>
      <c r="D28" s="48"/>
      <c r="E28" s="46"/>
      <c r="F28" s="48"/>
    </row>
    <row r="29" spans="1:6" ht="14.5" x14ac:dyDescent="0.35">
      <c r="B29" s="47"/>
      <c r="C29" s="29"/>
      <c r="D29" s="48"/>
      <c r="E29" s="27"/>
      <c r="F29" s="48"/>
    </row>
    <row r="30" spans="1:6" ht="14.5" x14ac:dyDescent="0.35">
      <c r="B30" s="47"/>
      <c r="C30" s="29"/>
      <c r="D30" s="48"/>
      <c r="E30" s="28"/>
      <c r="F30" s="48"/>
    </row>
    <row r="31" spans="1:6" ht="14.5" x14ac:dyDescent="0.35">
      <c r="B31" s="47"/>
      <c r="C31" s="29"/>
      <c r="D31" s="48"/>
      <c r="E31" s="28"/>
      <c r="F31" s="48"/>
    </row>
    <row r="32" spans="1:6" ht="14.5" x14ac:dyDescent="0.35">
      <c r="B32" s="47"/>
      <c r="C32" s="29"/>
      <c r="D32" s="48"/>
      <c r="E32" s="28"/>
      <c r="F32" s="48"/>
    </row>
    <row r="33" spans="2:6" ht="14.5" x14ac:dyDescent="0.35">
      <c r="B33" s="47"/>
      <c r="C33" s="29"/>
      <c r="D33" s="48"/>
      <c r="E33" s="28"/>
      <c r="F33" s="48"/>
    </row>
    <row r="34" spans="2:6" ht="14.5" x14ac:dyDescent="0.35">
      <c r="B34" s="47"/>
      <c r="C34" s="29"/>
      <c r="D34" s="48"/>
      <c r="E34" s="28"/>
      <c r="F34" s="48"/>
    </row>
    <row r="35" spans="2:6" ht="14.5" x14ac:dyDescent="0.35">
      <c r="B35" s="47"/>
      <c r="C35" s="29"/>
      <c r="D35" s="48"/>
      <c r="E35" s="28"/>
      <c r="F35" s="48"/>
    </row>
    <row r="36" spans="2:6" x14ac:dyDescent="0.25">
      <c r="F36" s="48"/>
    </row>
    <row r="37" spans="2:6" ht="14.5" x14ac:dyDescent="0.35">
      <c r="B37" s="30"/>
      <c r="C37" s="31"/>
      <c r="D37" s="32"/>
      <c r="E37" s="33"/>
      <c r="F37" s="34"/>
    </row>
    <row r="38" spans="2:6" ht="14.5" x14ac:dyDescent="0.35">
      <c r="B38" s="30"/>
      <c r="C38" s="31"/>
      <c r="D38" s="32"/>
      <c r="E38" s="33"/>
      <c r="F38" s="34"/>
    </row>
    <row r="39" spans="2:6" ht="14.5" x14ac:dyDescent="0.35">
      <c r="B39" s="30"/>
      <c r="C39" s="31"/>
      <c r="D39" s="32"/>
      <c r="E39" s="33"/>
      <c r="F39" s="34"/>
    </row>
    <row r="40" spans="2:6" ht="14.5" x14ac:dyDescent="0.35">
      <c r="B40" s="30"/>
      <c r="C40" s="31"/>
      <c r="D40" s="32"/>
      <c r="E40" s="33"/>
      <c r="F40" s="34"/>
    </row>
    <row r="41" spans="2:6" ht="14.5" x14ac:dyDescent="0.35">
      <c r="B41" s="30"/>
      <c r="C41" s="31"/>
      <c r="D41" s="32"/>
      <c r="E41" s="33"/>
      <c r="F41" s="48"/>
    </row>
    <row r="42" spans="2:6" ht="14.5" x14ac:dyDescent="0.35">
      <c r="B42" s="30"/>
      <c r="C42" s="31"/>
      <c r="D42" s="32"/>
      <c r="E42" s="33"/>
      <c r="F42" s="48"/>
    </row>
    <row r="43" spans="2:6" ht="14.5" x14ac:dyDescent="0.35">
      <c r="B43" s="30"/>
      <c r="C43" s="31"/>
      <c r="D43" s="32"/>
      <c r="E43" s="33"/>
      <c r="F43" s="48"/>
    </row>
    <row r="44" spans="2:6" ht="14.5" x14ac:dyDescent="0.35">
      <c r="B44" s="30"/>
      <c r="C44" s="31"/>
      <c r="D44" s="32"/>
      <c r="E44" s="33"/>
      <c r="F44" s="48"/>
    </row>
    <row r="45" spans="2:6" ht="14.5" x14ac:dyDescent="0.35">
      <c r="B45" s="30"/>
      <c r="C45" s="31"/>
      <c r="D45" s="32"/>
      <c r="E45" s="33"/>
      <c r="F45" s="48"/>
    </row>
    <row r="46" spans="2:6" ht="14.5" x14ac:dyDescent="0.35">
      <c r="B46" s="30"/>
      <c r="C46" s="35"/>
      <c r="D46" s="36"/>
      <c r="E46" s="37"/>
      <c r="F46" s="48"/>
    </row>
    <row r="47" spans="2:6" ht="14.5" x14ac:dyDescent="0.35">
      <c r="B47" s="30"/>
      <c r="C47" s="31"/>
      <c r="D47" s="32"/>
      <c r="E47" s="33"/>
      <c r="F47" s="48"/>
    </row>
    <row r="48" spans="2:6" ht="14.5" x14ac:dyDescent="0.35">
      <c r="B48" s="30"/>
      <c r="C48" s="31"/>
      <c r="D48" s="32"/>
      <c r="E48" s="33"/>
      <c r="F48" s="48"/>
    </row>
    <row r="49" spans="2:9" ht="14.5" x14ac:dyDescent="0.35">
      <c r="B49" s="30"/>
      <c r="C49" s="31"/>
      <c r="D49" s="32"/>
      <c r="E49" s="33"/>
      <c r="F49" s="48"/>
      <c r="G49" s="28"/>
      <c r="I49" s="28"/>
    </row>
    <row r="50" spans="2:9" x14ac:dyDescent="0.25">
      <c r="F50" s="48"/>
    </row>
    <row r="51" spans="2:9" x14ac:dyDescent="0.25">
      <c r="E51" s="19"/>
      <c r="F51" s="48"/>
    </row>
    <row r="52" spans="2:9" x14ac:dyDescent="0.25">
      <c r="E52" s="19"/>
      <c r="F52" s="48"/>
    </row>
    <row r="53" spans="2:9" x14ac:dyDescent="0.25">
      <c r="E53" s="19"/>
      <c r="F53" s="48"/>
    </row>
    <row r="54" spans="2:9" x14ac:dyDescent="0.25">
      <c r="E54" s="19"/>
      <c r="F54" s="48"/>
    </row>
    <row r="55" spans="2:9" x14ac:dyDescent="0.25">
      <c r="E55" s="19"/>
      <c r="F55" s="48"/>
    </row>
    <row r="56" spans="2:9" x14ac:dyDescent="0.25">
      <c r="E56" s="19"/>
      <c r="F56" s="48"/>
    </row>
    <row r="57" spans="2:9" x14ac:dyDescent="0.25">
      <c r="E57" s="19"/>
      <c r="F57" s="48"/>
    </row>
    <row r="58" spans="2:9" x14ac:dyDescent="0.25">
      <c r="E58" s="19"/>
      <c r="F58" s="48"/>
    </row>
    <row r="59" spans="2:9" x14ac:dyDescent="0.25">
      <c r="E59" s="19"/>
      <c r="F59" s="48"/>
    </row>
    <row r="60" spans="2:9" x14ac:dyDescent="0.25">
      <c r="E60" s="19"/>
      <c r="F60" s="48"/>
    </row>
    <row r="61" spans="2:9" x14ac:dyDescent="0.25">
      <c r="E61" s="19"/>
      <c r="F61" s="48"/>
    </row>
    <row r="62" spans="2:9" x14ac:dyDescent="0.25">
      <c r="E62" s="19"/>
      <c r="F62" s="48"/>
    </row>
    <row r="63" spans="2:9" x14ac:dyDescent="0.25">
      <c r="E63" s="19"/>
      <c r="F63" s="48"/>
      <c r="G63" s="28"/>
      <c r="I63" s="28"/>
    </row>
    <row r="64" spans="2:9" x14ac:dyDescent="0.25">
      <c r="F64" s="48"/>
    </row>
    <row r="65" spans="3:9" x14ac:dyDescent="0.25">
      <c r="C65" s="38"/>
      <c r="D65" s="38"/>
      <c r="E65" s="19"/>
      <c r="F65" s="48"/>
    </row>
    <row r="66" spans="3:9" x14ac:dyDescent="0.25">
      <c r="C66" s="38"/>
      <c r="D66" s="38"/>
      <c r="E66" s="19"/>
      <c r="F66" s="48"/>
    </row>
    <row r="67" spans="3:9" x14ac:dyDescent="0.25">
      <c r="C67" s="38"/>
      <c r="D67" s="38"/>
      <c r="E67" s="19"/>
      <c r="F67" s="48"/>
    </row>
    <row r="68" spans="3:9" x14ac:dyDescent="0.25">
      <c r="C68" s="38"/>
      <c r="D68" s="38"/>
      <c r="E68" s="19"/>
      <c r="F68" s="48"/>
    </row>
    <row r="69" spans="3:9" x14ac:dyDescent="0.25">
      <c r="C69" s="38"/>
      <c r="D69" s="38"/>
      <c r="E69" s="19"/>
      <c r="F69" s="48"/>
    </row>
    <row r="70" spans="3:9" x14ac:dyDescent="0.25">
      <c r="C70" s="38"/>
      <c r="D70" s="38"/>
      <c r="E70" s="19"/>
      <c r="F70" s="48"/>
    </row>
    <row r="71" spans="3:9" x14ac:dyDescent="0.25">
      <c r="C71" s="38"/>
      <c r="D71" s="38"/>
      <c r="E71" s="19"/>
      <c r="F71" s="48"/>
    </row>
    <row r="72" spans="3:9" x14ac:dyDescent="0.25">
      <c r="C72" s="38"/>
      <c r="D72" s="38"/>
      <c r="E72" s="19"/>
      <c r="F72" s="48"/>
    </row>
    <row r="73" spans="3:9" x14ac:dyDescent="0.25">
      <c r="C73" s="38"/>
      <c r="D73" s="38"/>
      <c r="E73" s="19"/>
      <c r="F73" s="48"/>
    </row>
    <row r="74" spans="3:9" x14ac:dyDescent="0.25">
      <c r="C74" s="38"/>
      <c r="D74" s="38"/>
      <c r="E74" s="19"/>
      <c r="F74" s="48"/>
    </row>
    <row r="75" spans="3:9" x14ac:dyDescent="0.25">
      <c r="C75" s="38"/>
      <c r="D75" s="38"/>
      <c r="E75" s="19"/>
      <c r="F75" s="48"/>
    </row>
    <row r="76" spans="3:9" x14ac:dyDescent="0.25">
      <c r="C76" s="38"/>
      <c r="D76" s="38"/>
      <c r="E76" s="19"/>
      <c r="F76" s="48"/>
    </row>
    <row r="77" spans="3:9" x14ac:dyDescent="0.25">
      <c r="C77" s="38"/>
      <c r="D77" s="38"/>
      <c r="E77" s="19"/>
      <c r="F77" s="48"/>
      <c r="G77" s="28"/>
      <c r="I77" s="28"/>
    </row>
    <row r="79" spans="3:9" x14ac:dyDescent="0.25">
      <c r="E79" s="19"/>
    </row>
    <row r="80" spans="3:9" x14ac:dyDescent="0.25">
      <c r="E80" s="19"/>
    </row>
    <row r="81" spans="3:9" x14ac:dyDescent="0.25">
      <c r="E81" s="19"/>
    </row>
    <row r="82" spans="3:9" x14ac:dyDescent="0.25">
      <c r="E82" s="19"/>
    </row>
    <row r="83" spans="3:9" x14ac:dyDescent="0.25">
      <c r="E83" s="19"/>
      <c r="F83" s="48"/>
    </row>
    <row r="84" spans="3:9" x14ac:dyDescent="0.25">
      <c r="E84" s="19"/>
      <c r="F84" s="48"/>
    </row>
    <row r="85" spans="3:9" x14ac:dyDescent="0.25">
      <c r="E85" s="19"/>
      <c r="F85" s="48"/>
    </row>
    <row r="86" spans="3:9" x14ac:dyDescent="0.25">
      <c r="E86" s="19"/>
      <c r="F86" s="48"/>
    </row>
    <row r="87" spans="3:9" x14ac:dyDescent="0.25">
      <c r="E87" s="19"/>
      <c r="F87" s="48"/>
    </row>
    <row r="88" spans="3:9" x14ac:dyDescent="0.25">
      <c r="E88" s="19"/>
      <c r="F88" s="48"/>
    </row>
    <row r="89" spans="3:9" x14ac:dyDescent="0.25">
      <c r="E89" s="19"/>
      <c r="F89" s="48"/>
    </row>
    <row r="90" spans="3:9" x14ac:dyDescent="0.25">
      <c r="E90" s="19"/>
      <c r="F90" s="48"/>
    </row>
    <row r="91" spans="3:9" x14ac:dyDescent="0.25">
      <c r="E91" s="19"/>
      <c r="F91" s="48"/>
      <c r="G91" s="28"/>
      <c r="I91" s="28"/>
    </row>
    <row r="93" spans="3:9" x14ac:dyDescent="0.25">
      <c r="C93" s="38"/>
      <c r="D93" s="38"/>
      <c r="E93" s="19"/>
      <c r="F93" s="48"/>
    </row>
    <row r="94" spans="3:9" x14ac:dyDescent="0.25">
      <c r="C94" s="38"/>
      <c r="D94" s="38"/>
      <c r="E94" s="19"/>
      <c r="F94" s="48"/>
    </row>
    <row r="95" spans="3:9" x14ac:dyDescent="0.25">
      <c r="C95" s="38"/>
      <c r="D95" s="38"/>
      <c r="E95" s="19"/>
      <c r="F95" s="48"/>
    </row>
    <row r="96" spans="3:9" x14ac:dyDescent="0.25">
      <c r="C96" s="38"/>
      <c r="D96" s="38"/>
      <c r="E96" s="19"/>
      <c r="F96" s="48"/>
    </row>
    <row r="97" spans="3:9" x14ac:dyDescent="0.25">
      <c r="C97" s="38"/>
      <c r="D97" s="38"/>
      <c r="E97" s="19"/>
      <c r="F97" s="48"/>
    </row>
    <row r="98" spans="3:9" x14ac:dyDescent="0.25">
      <c r="C98" s="38"/>
      <c r="D98" s="38"/>
      <c r="E98" s="19"/>
      <c r="F98" s="48"/>
    </row>
    <row r="99" spans="3:9" x14ac:dyDescent="0.25">
      <c r="C99" s="38"/>
      <c r="D99" s="38"/>
      <c r="E99" s="19"/>
      <c r="F99" s="48"/>
    </row>
    <row r="100" spans="3:9" x14ac:dyDescent="0.25">
      <c r="C100" s="38"/>
      <c r="D100" s="38"/>
      <c r="E100" s="19"/>
      <c r="F100" s="48"/>
    </row>
    <row r="101" spans="3:9" x14ac:dyDescent="0.25">
      <c r="C101" s="38"/>
      <c r="D101" s="38"/>
      <c r="E101" s="19"/>
      <c r="F101" s="48"/>
    </row>
    <row r="102" spans="3:9" x14ac:dyDescent="0.25">
      <c r="C102" s="38"/>
      <c r="D102" s="38"/>
      <c r="E102" s="19"/>
      <c r="F102" s="48"/>
    </row>
    <row r="103" spans="3:9" x14ac:dyDescent="0.25">
      <c r="C103" s="38"/>
      <c r="D103" s="38"/>
      <c r="E103" s="19"/>
      <c r="F103" s="48"/>
    </row>
    <row r="104" spans="3:9" x14ac:dyDescent="0.25">
      <c r="C104" s="38"/>
      <c r="D104" s="38"/>
      <c r="E104" s="19"/>
      <c r="F104" s="48"/>
    </row>
    <row r="105" spans="3:9" x14ac:dyDescent="0.25">
      <c r="C105" s="38"/>
      <c r="D105" s="38"/>
      <c r="E105" s="19"/>
      <c r="F105" s="48"/>
      <c r="G105" s="28"/>
      <c r="I105" s="28"/>
    </row>
    <row r="107" spans="3:9" x14ac:dyDescent="0.25">
      <c r="E107" s="19"/>
      <c r="F107" s="48"/>
    </row>
    <row r="108" spans="3:9" x14ac:dyDescent="0.25">
      <c r="E108" s="19"/>
      <c r="F108" s="48"/>
    </row>
    <row r="109" spans="3:9" x14ac:dyDescent="0.25">
      <c r="E109" s="19"/>
      <c r="F109" s="48"/>
    </row>
    <row r="110" spans="3:9" x14ac:dyDescent="0.25">
      <c r="E110" s="19"/>
      <c r="F110" s="48"/>
    </row>
    <row r="111" spans="3:9" x14ac:dyDescent="0.25">
      <c r="E111" s="19"/>
      <c r="F111" s="48"/>
    </row>
    <row r="112" spans="3:9" x14ac:dyDescent="0.25">
      <c r="E112" s="19"/>
      <c r="F112" s="48"/>
    </row>
    <row r="113" spans="3:9" x14ac:dyDescent="0.25">
      <c r="E113" s="19"/>
      <c r="F113" s="48"/>
    </row>
    <row r="114" spans="3:9" x14ac:dyDescent="0.25">
      <c r="E114" s="19"/>
      <c r="F114" s="48"/>
    </row>
    <row r="115" spans="3:9" x14ac:dyDescent="0.25">
      <c r="E115" s="19"/>
      <c r="F115" s="48"/>
    </row>
    <row r="116" spans="3:9" x14ac:dyDescent="0.25">
      <c r="E116" s="19"/>
      <c r="F116" s="48"/>
    </row>
    <row r="117" spans="3:9" x14ac:dyDescent="0.25">
      <c r="E117" s="19"/>
      <c r="F117" s="48"/>
    </row>
    <row r="118" spans="3:9" x14ac:dyDescent="0.25">
      <c r="E118" s="19"/>
      <c r="F118" s="48"/>
    </row>
    <row r="119" spans="3:9" x14ac:dyDescent="0.25">
      <c r="E119" s="19"/>
      <c r="F119" s="48"/>
      <c r="G119" s="28"/>
      <c r="I119" s="28"/>
    </row>
    <row r="121" spans="3:9" x14ac:dyDescent="0.25">
      <c r="C121" s="38"/>
      <c r="D121" s="38"/>
      <c r="E121" s="19"/>
      <c r="F121" s="48"/>
    </row>
    <row r="122" spans="3:9" x14ac:dyDescent="0.25">
      <c r="C122" s="38"/>
      <c r="D122" s="38"/>
      <c r="E122" s="19"/>
      <c r="F122" s="48"/>
    </row>
    <row r="123" spans="3:9" x14ac:dyDescent="0.25">
      <c r="C123" s="38"/>
      <c r="D123" s="38"/>
      <c r="E123" s="19"/>
      <c r="F123" s="48"/>
    </row>
    <row r="124" spans="3:9" x14ac:dyDescent="0.25">
      <c r="C124" s="38"/>
      <c r="D124" s="38"/>
      <c r="E124" s="19"/>
      <c r="F124" s="48"/>
    </row>
    <row r="125" spans="3:9" x14ac:dyDescent="0.25">
      <c r="C125" s="38"/>
      <c r="D125" s="38"/>
      <c r="E125" s="19"/>
      <c r="F125" s="48"/>
    </row>
    <row r="126" spans="3:9" x14ac:dyDescent="0.25">
      <c r="C126" s="38"/>
      <c r="D126" s="38"/>
      <c r="E126" s="19"/>
      <c r="F126" s="48"/>
    </row>
    <row r="127" spans="3:9" x14ac:dyDescent="0.25">
      <c r="C127" s="38"/>
      <c r="D127" s="38"/>
      <c r="E127" s="19"/>
      <c r="F127" s="48"/>
    </row>
    <row r="128" spans="3:9" x14ac:dyDescent="0.25">
      <c r="C128" s="38"/>
      <c r="D128" s="38"/>
      <c r="E128" s="19"/>
      <c r="F128" s="48"/>
    </row>
    <row r="129" spans="3:9" x14ac:dyDescent="0.25">
      <c r="C129" s="38"/>
      <c r="D129" s="38"/>
      <c r="E129" s="19"/>
      <c r="F129" s="48"/>
    </row>
    <row r="130" spans="3:9" x14ac:dyDescent="0.25">
      <c r="C130" s="38"/>
      <c r="D130" s="38"/>
      <c r="E130" s="19"/>
      <c r="F130" s="48"/>
    </row>
    <row r="131" spans="3:9" x14ac:dyDescent="0.25">
      <c r="C131" s="38"/>
      <c r="D131" s="38"/>
      <c r="E131" s="19"/>
      <c r="F131" s="48"/>
    </row>
    <row r="132" spans="3:9" x14ac:dyDescent="0.25">
      <c r="C132" s="38"/>
      <c r="D132" s="38"/>
      <c r="E132" s="19"/>
      <c r="F132" s="48"/>
    </row>
    <row r="133" spans="3:9" x14ac:dyDescent="0.25">
      <c r="C133" s="38"/>
      <c r="D133" s="38"/>
      <c r="E133" s="19"/>
      <c r="F133" s="48"/>
      <c r="G133" s="28"/>
      <c r="I133" s="28"/>
    </row>
    <row r="135" spans="3:9" x14ac:dyDescent="0.25">
      <c r="E135" s="19"/>
      <c r="F135" s="48"/>
    </row>
    <row r="136" spans="3:9" x14ac:dyDescent="0.25">
      <c r="E136" s="19"/>
      <c r="F136" s="48"/>
    </row>
    <row r="137" spans="3:9" x14ac:dyDescent="0.25">
      <c r="E137" s="19"/>
      <c r="F137" s="48"/>
    </row>
    <row r="138" spans="3:9" x14ac:dyDescent="0.25">
      <c r="E138" s="19"/>
      <c r="F138" s="48"/>
    </row>
    <row r="139" spans="3:9" x14ac:dyDescent="0.25">
      <c r="E139" s="19"/>
      <c r="F139" s="48"/>
    </row>
    <row r="140" spans="3:9" x14ac:dyDescent="0.25">
      <c r="E140" s="19"/>
      <c r="F140" s="48"/>
    </row>
    <row r="141" spans="3:9" x14ac:dyDescent="0.25">
      <c r="E141" s="19"/>
      <c r="F141" s="48"/>
    </row>
    <row r="142" spans="3:9" x14ac:dyDescent="0.25">
      <c r="E142" s="19"/>
      <c r="F142" s="48"/>
    </row>
    <row r="143" spans="3:9" x14ac:dyDescent="0.25">
      <c r="E143" s="19"/>
      <c r="F143" s="48"/>
    </row>
    <row r="144" spans="3:9" x14ac:dyDescent="0.25">
      <c r="E144" s="19"/>
      <c r="F144" s="48"/>
    </row>
    <row r="145" spans="3:9" x14ac:dyDescent="0.25">
      <c r="E145" s="19"/>
      <c r="F145" s="48"/>
    </row>
    <row r="146" spans="3:9" x14ac:dyDescent="0.25">
      <c r="E146" s="19"/>
      <c r="F146" s="48"/>
    </row>
    <row r="147" spans="3:9" x14ac:dyDescent="0.25">
      <c r="E147" s="19"/>
      <c r="F147" s="48"/>
      <c r="G147" s="28"/>
      <c r="I147" s="28"/>
    </row>
    <row r="149" spans="3:9" x14ac:dyDescent="0.25">
      <c r="C149" s="38"/>
      <c r="D149" s="38"/>
      <c r="E149" s="19"/>
      <c r="F149" s="48"/>
    </row>
    <row r="150" spans="3:9" x14ac:dyDescent="0.25">
      <c r="C150" s="38"/>
      <c r="D150" s="38"/>
      <c r="E150" s="19"/>
      <c r="F150" s="48"/>
    </row>
    <row r="151" spans="3:9" x14ac:dyDescent="0.25">
      <c r="C151" s="38"/>
      <c r="D151" s="38"/>
      <c r="E151" s="19"/>
      <c r="F151" s="48"/>
    </row>
    <row r="152" spans="3:9" x14ac:dyDescent="0.25">
      <c r="C152" s="38"/>
      <c r="D152" s="38"/>
      <c r="E152" s="19"/>
      <c r="F152" s="48"/>
    </row>
    <row r="153" spans="3:9" x14ac:dyDescent="0.25">
      <c r="C153" s="38"/>
      <c r="D153" s="38"/>
      <c r="E153" s="19"/>
      <c r="F153" s="48"/>
    </row>
    <row r="154" spans="3:9" x14ac:dyDescent="0.25">
      <c r="C154" s="38"/>
      <c r="D154" s="38"/>
      <c r="E154" s="19"/>
      <c r="F154" s="48"/>
    </row>
    <row r="155" spans="3:9" x14ac:dyDescent="0.25">
      <c r="C155" s="38"/>
      <c r="D155" s="38"/>
      <c r="E155" s="19"/>
      <c r="F155" s="48"/>
    </row>
    <row r="156" spans="3:9" x14ac:dyDescent="0.25">
      <c r="C156" s="38"/>
      <c r="D156" s="38"/>
      <c r="E156" s="19"/>
      <c r="F156" s="48"/>
    </row>
    <row r="157" spans="3:9" x14ac:dyDescent="0.25">
      <c r="C157" s="38"/>
      <c r="D157" s="38"/>
      <c r="E157" s="19"/>
      <c r="F157" s="48"/>
    </row>
    <row r="158" spans="3:9" x14ac:dyDescent="0.25">
      <c r="C158" s="38"/>
      <c r="D158" s="38"/>
      <c r="E158" s="19"/>
      <c r="F158" s="48"/>
    </row>
    <row r="159" spans="3:9" x14ac:dyDescent="0.25">
      <c r="C159" s="38"/>
      <c r="D159" s="38"/>
      <c r="E159" s="19"/>
      <c r="F159" s="48"/>
    </row>
    <row r="160" spans="3:9" x14ac:dyDescent="0.25">
      <c r="C160" s="38"/>
      <c r="D160" s="38"/>
      <c r="E160" s="19"/>
      <c r="F160" s="48"/>
    </row>
    <row r="161" spans="3:9" x14ac:dyDescent="0.25">
      <c r="C161" s="38"/>
      <c r="D161" s="38"/>
      <c r="E161" s="19"/>
      <c r="F161" s="48"/>
      <c r="G161" s="28"/>
      <c r="I161" s="28"/>
    </row>
    <row r="163" spans="3:9" x14ac:dyDescent="0.25">
      <c r="C163" s="39"/>
      <c r="D163" s="39"/>
      <c r="E163" s="40"/>
      <c r="F163" s="48"/>
    </row>
    <row r="164" spans="3:9" x14ac:dyDescent="0.25">
      <c r="C164" s="39"/>
      <c r="D164" s="39"/>
      <c r="E164" s="40"/>
      <c r="F164" s="48"/>
    </row>
    <row r="165" spans="3:9" x14ac:dyDescent="0.25">
      <c r="C165" s="39"/>
      <c r="D165" s="39"/>
      <c r="E165" s="40"/>
      <c r="F165" s="48"/>
    </row>
    <row r="166" spans="3:9" x14ac:dyDescent="0.25">
      <c r="C166" s="39"/>
      <c r="D166" s="39"/>
      <c r="E166" s="40"/>
      <c r="F166" s="48"/>
    </row>
    <row r="167" spans="3:9" x14ac:dyDescent="0.25">
      <c r="C167" s="39"/>
      <c r="D167" s="39"/>
      <c r="E167" s="40"/>
      <c r="F167" s="48"/>
    </row>
    <row r="168" spans="3:9" x14ac:dyDescent="0.25">
      <c r="C168" s="39"/>
      <c r="D168" s="39"/>
      <c r="E168" s="40"/>
      <c r="F168" s="48"/>
    </row>
    <row r="169" spans="3:9" x14ac:dyDescent="0.25">
      <c r="C169" s="39"/>
      <c r="D169" s="39"/>
      <c r="E169" s="40"/>
      <c r="F169" s="48"/>
    </row>
    <row r="170" spans="3:9" x14ac:dyDescent="0.25">
      <c r="C170" s="39"/>
      <c r="D170" s="39"/>
      <c r="E170" s="40"/>
      <c r="F170" s="48"/>
    </row>
    <row r="171" spans="3:9" x14ac:dyDescent="0.25">
      <c r="C171" s="39"/>
      <c r="D171" s="39"/>
      <c r="E171" s="40"/>
      <c r="F171" s="48"/>
    </row>
    <row r="172" spans="3:9" x14ac:dyDescent="0.25">
      <c r="C172" s="39"/>
      <c r="D172" s="39"/>
      <c r="E172" s="40"/>
      <c r="F172" s="48"/>
    </row>
    <row r="173" spans="3:9" x14ac:dyDescent="0.25">
      <c r="C173" s="39"/>
      <c r="D173" s="39"/>
      <c r="E173" s="40"/>
      <c r="F173" s="48"/>
    </row>
    <row r="174" spans="3:9" x14ac:dyDescent="0.25">
      <c r="C174" s="39"/>
      <c r="D174" s="39"/>
      <c r="E174" s="40"/>
      <c r="F174" s="48"/>
    </row>
    <row r="175" spans="3:9" x14ac:dyDescent="0.25">
      <c r="C175" s="39"/>
      <c r="D175" s="39"/>
      <c r="E175" s="40"/>
      <c r="F175" s="48"/>
      <c r="G175" s="28"/>
      <c r="I175" s="28"/>
    </row>
    <row r="177" spans="3:9" x14ac:dyDescent="0.25">
      <c r="C177" s="41"/>
      <c r="D177" s="41"/>
      <c r="E177" s="40"/>
      <c r="F177" s="48"/>
    </row>
    <row r="178" spans="3:9" x14ac:dyDescent="0.25">
      <c r="C178" s="41"/>
      <c r="D178" s="41"/>
      <c r="E178" s="40"/>
      <c r="F178" s="48"/>
    </row>
    <row r="179" spans="3:9" x14ac:dyDescent="0.25">
      <c r="C179" s="41"/>
      <c r="D179" s="41"/>
      <c r="E179" s="40"/>
      <c r="F179" s="48"/>
    </row>
    <row r="180" spans="3:9" x14ac:dyDescent="0.25">
      <c r="C180" s="41"/>
      <c r="D180" s="41"/>
      <c r="E180" s="40"/>
      <c r="F180" s="48"/>
    </row>
    <row r="181" spans="3:9" x14ac:dyDescent="0.25">
      <c r="C181" s="41"/>
      <c r="D181" s="41"/>
      <c r="E181" s="40"/>
      <c r="F181" s="48"/>
    </row>
    <row r="182" spans="3:9" x14ac:dyDescent="0.25">
      <c r="C182" s="41"/>
      <c r="D182" s="41"/>
      <c r="E182" s="40"/>
      <c r="F182" s="48"/>
    </row>
    <row r="183" spans="3:9" x14ac:dyDescent="0.25">
      <c r="C183" s="41"/>
      <c r="D183" s="41"/>
      <c r="E183" s="40"/>
      <c r="F183" s="48"/>
    </row>
    <row r="184" spans="3:9" x14ac:dyDescent="0.25">
      <c r="C184" s="41"/>
      <c r="D184" s="41"/>
      <c r="E184" s="40"/>
      <c r="F184" s="48"/>
    </row>
    <row r="185" spans="3:9" x14ac:dyDescent="0.25">
      <c r="C185" s="41"/>
      <c r="D185" s="41"/>
      <c r="E185" s="40"/>
      <c r="F185" s="48"/>
    </row>
    <row r="186" spans="3:9" x14ac:dyDescent="0.25">
      <c r="C186" s="41"/>
      <c r="D186" s="41"/>
      <c r="E186" s="40"/>
      <c r="F186" s="48"/>
    </row>
    <row r="187" spans="3:9" x14ac:dyDescent="0.25">
      <c r="C187" s="41"/>
      <c r="D187" s="41"/>
      <c r="E187" s="40"/>
      <c r="F187" s="48"/>
    </row>
    <row r="188" spans="3:9" x14ac:dyDescent="0.25">
      <c r="C188" s="41"/>
      <c r="D188" s="41"/>
      <c r="E188" s="40"/>
      <c r="F188" s="48"/>
    </row>
    <row r="189" spans="3:9" x14ac:dyDescent="0.25">
      <c r="C189" s="41"/>
      <c r="D189" s="41"/>
      <c r="E189" s="40"/>
      <c r="F189" s="48"/>
      <c r="G189" s="28"/>
      <c r="I189" s="28"/>
    </row>
    <row r="191" spans="3:9" x14ac:dyDescent="0.25">
      <c r="C191" s="38"/>
      <c r="D191" s="38"/>
      <c r="E191" s="19"/>
      <c r="F191" s="48"/>
    </row>
    <row r="192" spans="3:9" x14ac:dyDescent="0.25">
      <c r="C192" s="38"/>
      <c r="D192" s="38"/>
      <c r="E192" s="19"/>
      <c r="F192" s="48"/>
    </row>
    <row r="193" spans="3:9" x14ac:dyDescent="0.25">
      <c r="C193" s="38"/>
      <c r="D193" s="38"/>
      <c r="E193" s="19"/>
      <c r="F193" s="48"/>
    </row>
    <row r="194" spans="3:9" x14ac:dyDescent="0.25">
      <c r="C194" s="38"/>
      <c r="D194" s="38"/>
      <c r="E194" s="19"/>
      <c r="F194" s="48"/>
    </row>
    <row r="195" spans="3:9" x14ac:dyDescent="0.25">
      <c r="C195" s="38"/>
      <c r="D195" s="38"/>
      <c r="E195" s="19"/>
      <c r="F195" s="48"/>
    </row>
    <row r="196" spans="3:9" x14ac:dyDescent="0.25">
      <c r="C196" s="38"/>
      <c r="D196" s="38"/>
      <c r="E196" s="19"/>
      <c r="F196" s="48"/>
    </row>
    <row r="197" spans="3:9" x14ac:dyDescent="0.25">
      <c r="C197" s="38"/>
      <c r="D197" s="38"/>
      <c r="E197" s="19"/>
      <c r="F197" s="48"/>
    </row>
    <row r="198" spans="3:9" x14ac:dyDescent="0.25">
      <c r="C198" s="38"/>
      <c r="D198" s="38"/>
      <c r="E198" s="19"/>
      <c r="F198" s="48"/>
    </row>
    <row r="199" spans="3:9" x14ac:dyDescent="0.25">
      <c r="C199" s="38"/>
      <c r="D199" s="38"/>
      <c r="E199" s="19"/>
      <c r="F199" s="48"/>
    </row>
    <row r="200" spans="3:9" x14ac:dyDescent="0.25">
      <c r="C200" s="38"/>
      <c r="D200" s="38"/>
      <c r="E200" s="19"/>
      <c r="F200" s="48"/>
    </row>
    <row r="201" spans="3:9" x14ac:dyDescent="0.25">
      <c r="C201" s="38"/>
      <c r="D201" s="38"/>
      <c r="E201" s="19"/>
      <c r="F201" s="48"/>
    </row>
    <row r="202" spans="3:9" x14ac:dyDescent="0.25">
      <c r="C202" s="38"/>
      <c r="D202" s="38"/>
      <c r="E202" s="19"/>
      <c r="F202" s="48"/>
    </row>
    <row r="203" spans="3:9" x14ac:dyDescent="0.25">
      <c r="C203" s="38"/>
      <c r="D203" s="38"/>
      <c r="E203" s="19"/>
      <c r="F203" s="48"/>
      <c r="G203" s="28"/>
      <c r="I203" s="28"/>
    </row>
    <row r="205" spans="3:9" x14ac:dyDescent="0.25">
      <c r="C205" s="41"/>
      <c r="D205" s="41"/>
      <c r="E205" s="40"/>
      <c r="F205" s="48"/>
    </row>
    <row r="206" spans="3:9" x14ac:dyDescent="0.25">
      <c r="C206" s="41"/>
      <c r="D206" s="41"/>
      <c r="E206" s="40"/>
      <c r="F206" s="48"/>
    </row>
    <row r="207" spans="3:9" x14ac:dyDescent="0.25">
      <c r="C207" s="41"/>
      <c r="D207" s="41"/>
      <c r="E207" s="40"/>
      <c r="F207" s="48"/>
    </row>
    <row r="208" spans="3:9" x14ac:dyDescent="0.25">
      <c r="C208" s="41"/>
      <c r="D208" s="41"/>
      <c r="E208" s="40"/>
      <c r="F208" s="48"/>
    </row>
    <row r="209" spans="3:9" x14ac:dyDescent="0.25">
      <c r="C209" s="41"/>
      <c r="D209" s="41"/>
      <c r="E209" s="40"/>
      <c r="F209" s="48"/>
    </row>
    <row r="210" spans="3:9" x14ac:dyDescent="0.25">
      <c r="C210" s="41"/>
      <c r="D210" s="41"/>
      <c r="E210" s="40"/>
      <c r="F210" s="48"/>
    </row>
    <row r="211" spans="3:9" x14ac:dyDescent="0.25">
      <c r="C211" s="41"/>
      <c r="D211" s="41"/>
      <c r="E211" s="40"/>
      <c r="F211" s="48"/>
    </row>
    <row r="212" spans="3:9" x14ac:dyDescent="0.25">
      <c r="C212" s="41"/>
      <c r="D212" s="41"/>
      <c r="E212" s="40"/>
      <c r="F212" s="48"/>
    </row>
    <row r="213" spans="3:9" x14ac:dyDescent="0.25">
      <c r="C213" s="41"/>
      <c r="D213" s="41"/>
      <c r="E213" s="40"/>
      <c r="F213" s="48"/>
    </row>
    <row r="214" spans="3:9" x14ac:dyDescent="0.25">
      <c r="C214" s="41"/>
      <c r="D214" s="41"/>
      <c r="E214" s="40"/>
      <c r="F214" s="48"/>
    </row>
    <row r="215" spans="3:9" x14ac:dyDescent="0.25">
      <c r="C215" s="41"/>
      <c r="D215" s="41"/>
      <c r="E215" s="40"/>
      <c r="F215" s="48"/>
    </row>
    <row r="216" spans="3:9" x14ac:dyDescent="0.25">
      <c r="C216" s="41"/>
      <c r="D216" s="41"/>
      <c r="E216" s="40"/>
      <c r="F216" s="48"/>
    </row>
    <row r="217" spans="3:9" x14ac:dyDescent="0.25">
      <c r="C217" s="41"/>
      <c r="D217" s="41"/>
      <c r="E217" s="40"/>
      <c r="F217" s="48"/>
      <c r="G217" s="28"/>
      <c r="I217" s="28"/>
    </row>
    <row r="219" spans="3:9" x14ac:dyDescent="0.25">
      <c r="C219" s="38"/>
      <c r="D219" s="38"/>
      <c r="E219" s="19"/>
      <c r="F219" s="48"/>
    </row>
    <row r="220" spans="3:9" x14ac:dyDescent="0.25">
      <c r="C220" s="38"/>
      <c r="D220" s="38"/>
      <c r="E220" s="19"/>
      <c r="F220" s="48"/>
    </row>
    <row r="221" spans="3:9" x14ac:dyDescent="0.25">
      <c r="C221" s="38"/>
      <c r="D221" s="38"/>
      <c r="E221" s="19"/>
      <c r="F221" s="48"/>
    </row>
    <row r="222" spans="3:9" x14ac:dyDescent="0.25">
      <c r="C222" s="38"/>
      <c r="D222" s="38"/>
      <c r="E222" s="19"/>
      <c r="F222" s="48"/>
    </row>
    <row r="223" spans="3:9" x14ac:dyDescent="0.25">
      <c r="C223" s="38"/>
      <c r="D223" s="38"/>
      <c r="E223" s="19"/>
      <c r="F223" s="48"/>
    </row>
    <row r="224" spans="3:9" x14ac:dyDescent="0.25">
      <c r="C224" s="38"/>
      <c r="D224" s="38"/>
      <c r="E224" s="19"/>
      <c r="F224" s="48"/>
    </row>
    <row r="225" spans="3:9" x14ac:dyDescent="0.25">
      <c r="C225" s="38"/>
      <c r="D225" s="38"/>
      <c r="E225" s="19"/>
      <c r="F225" s="48"/>
    </row>
    <row r="226" spans="3:9" x14ac:dyDescent="0.25">
      <c r="C226" s="38"/>
      <c r="D226" s="38"/>
      <c r="E226" s="19"/>
      <c r="F226" s="48"/>
    </row>
    <row r="227" spans="3:9" x14ac:dyDescent="0.25">
      <c r="C227" s="38"/>
      <c r="D227" s="38"/>
      <c r="E227" s="19"/>
      <c r="F227" s="48"/>
    </row>
    <row r="228" spans="3:9" x14ac:dyDescent="0.25">
      <c r="C228" s="38"/>
      <c r="D228" s="38"/>
      <c r="E228" s="19"/>
      <c r="F228" s="48"/>
    </row>
    <row r="229" spans="3:9" x14ac:dyDescent="0.25">
      <c r="C229" s="38"/>
      <c r="D229" s="38"/>
      <c r="E229" s="19"/>
      <c r="F229" s="48"/>
    </row>
    <row r="230" spans="3:9" x14ac:dyDescent="0.25">
      <c r="C230" s="38"/>
      <c r="D230" s="38"/>
      <c r="E230" s="19"/>
      <c r="F230" s="48"/>
    </row>
    <row r="231" spans="3:9" x14ac:dyDescent="0.25">
      <c r="C231" s="38"/>
      <c r="D231" s="38"/>
      <c r="E231" s="19"/>
      <c r="F231" s="48"/>
      <c r="G231" s="28"/>
      <c r="I231" s="28"/>
    </row>
  </sheetData>
  <pageMargins left="0.25" right="0.25" top="0.75" bottom="0.75" header="0.3" footer="0.3"/>
  <pageSetup scale="6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7"/>
  <sheetViews>
    <sheetView workbookViewId="0">
      <selection activeCell="D4" sqref="D4:O7"/>
    </sheetView>
  </sheetViews>
  <sheetFormatPr defaultRowHeight="14.5" x14ac:dyDescent="0.35"/>
  <cols>
    <col min="5" max="5" width="8.7265625" style="8"/>
    <col min="14" max="14" width="8.7265625" style="8"/>
  </cols>
  <sheetData>
    <row r="1" spans="1:21" s="8" customFormat="1" x14ac:dyDescent="0.35">
      <c r="A1" s="8" t="s">
        <v>44</v>
      </c>
    </row>
    <row r="2" spans="1:21" s="8" customFormat="1" x14ac:dyDescent="0.35">
      <c r="A2" s="8" t="s">
        <v>45</v>
      </c>
    </row>
    <row r="3" spans="1:21" s="8" customFormat="1" x14ac:dyDescent="0.35">
      <c r="A3" s="8" t="s">
        <v>19</v>
      </c>
    </row>
    <row r="4" spans="1:21" s="8" customFormat="1" x14ac:dyDescent="0.35">
      <c r="D4" s="49" t="s">
        <v>23</v>
      </c>
      <c r="O4" s="49" t="s">
        <v>23</v>
      </c>
    </row>
    <row r="5" spans="1:21" x14ac:dyDescent="0.35">
      <c r="A5" s="55" t="s">
        <v>35</v>
      </c>
      <c r="B5" s="55" t="s">
        <v>38</v>
      </c>
      <c r="C5" s="55" t="s">
        <v>37</v>
      </c>
      <c r="D5" s="49" t="s">
        <v>22</v>
      </c>
      <c r="O5" s="49" t="s">
        <v>22</v>
      </c>
    </row>
    <row r="6" spans="1:21" x14ac:dyDescent="0.35">
      <c r="A6" s="55"/>
      <c r="B6" s="55">
        <f>B62</f>
        <v>0.23409470174996541</v>
      </c>
      <c r="C6" s="55">
        <f>S58</f>
        <v>7.4161330982858331</v>
      </c>
      <c r="D6" s="49" t="s">
        <v>39</v>
      </c>
      <c r="O6" s="49" t="s">
        <v>39</v>
      </c>
    </row>
    <row r="7" spans="1:21" x14ac:dyDescent="0.35">
      <c r="A7" s="8" t="s">
        <v>24</v>
      </c>
      <c r="B7" s="8"/>
      <c r="C7" s="8"/>
      <c r="D7" s="49" t="s">
        <v>21</v>
      </c>
      <c r="E7" s="8" t="s">
        <v>41</v>
      </c>
      <c r="F7" s="8"/>
      <c r="G7" s="8"/>
      <c r="H7" s="8"/>
      <c r="I7" s="8"/>
      <c r="J7" s="8"/>
      <c r="K7" s="8"/>
      <c r="L7" s="8"/>
      <c r="M7" s="8"/>
      <c r="N7" s="1" t="s">
        <v>41</v>
      </c>
      <c r="O7" s="49" t="s">
        <v>21</v>
      </c>
      <c r="P7" s="8" t="s">
        <v>28</v>
      </c>
      <c r="Q7" s="8"/>
      <c r="R7" s="8"/>
      <c r="S7" s="8"/>
      <c r="T7" s="8"/>
      <c r="U7" s="8"/>
    </row>
    <row r="8" spans="1:21" ht="15.5" x14ac:dyDescent="0.35">
      <c r="A8" s="63">
        <v>0.15</v>
      </c>
      <c r="B8" s="8"/>
      <c r="C8" s="9" t="s">
        <v>0</v>
      </c>
      <c r="D8" s="49"/>
      <c r="E8" s="62">
        <v>1</v>
      </c>
      <c r="F8" s="62">
        <v>2</v>
      </c>
      <c r="G8" s="62">
        <v>3</v>
      </c>
      <c r="H8" s="62">
        <v>4</v>
      </c>
      <c r="I8" s="62">
        <v>5</v>
      </c>
      <c r="J8" s="62">
        <v>7</v>
      </c>
      <c r="K8" s="62">
        <v>9</v>
      </c>
      <c r="L8" s="62">
        <v>10</v>
      </c>
      <c r="M8" s="62">
        <v>11</v>
      </c>
      <c r="N8" s="62">
        <v>12</v>
      </c>
      <c r="O8" s="49"/>
      <c r="P8" s="8"/>
      <c r="Q8" s="8"/>
      <c r="R8" s="8"/>
      <c r="S8" s="8"/>
      <c r="T8" s="8"/>
      <c r="U8" s="8"/>
    </row>
    <row r="9" spans="1:21" ht="15.5" x14ac:dyDescent="0.35">
      <c r="A9" s="8" t="s">
        <v>26</v>
      </c>
      <c r="B9" s="8" t="s">
        <v>1</v>
      </c>
      <c r="C9" s="10" t="s">
        <v>25</v>
      </c>
      <c r="D9" s="49"/>
      <c r="E9" s="63">
        <v>0.69</v>
      </c>
      <c r="F9" s="63">
        <v>1.82</v>
      </c>
      <c r="G9" s="63">
        <v>3.68</v>
      </c>
      <c r="H9" s="63">
        <v>4.1100000000000003</v>
      </c>
      <c r="I9" s="63">
        <v>4.84</v>
      </c>
      <c r="J9" s="63">
        <v>5.69</v>
      </c>
      <c r="K9" s="63">
        <v>6.3</v>
      </c>
      <c r="L9" s="63">
        <v>6.85</v>
      </c>
      <c r="M9" s="63">
        <v>7.15</v>
      </c>
      <c r="N9" s="64">
        <v>6.94</v>
      </c>
      <c r="O9" s="49"/>
      <c r="P9" s="8"/>
      <c r="Q9" s="8"/>
      <c r="R9" s="8"/>
      <c r="S9" s="8"/>
      <c r="T9" s="8"/>
      <c r="U9" s="8"/>
    </row>
    <row r="10" spans="1:21" ht="15.5" x14ac:dyDescent="0.35">
      <c r="A10" s="6"/>
      <c r="B10" s="6"/>
      <c r="C10" s="52" t="s">
        <v>32</v>
      </c>
      <c r="E10" s="11">
        <f>E9-$A$8</f>
        <v>0.53999999999999992</v>
      </c>
      <c r="F10" s="11">
        <f t="shared" ref="F10:N10" si="0">F9-$A$8</f>
        <v>1.6700000000000002</v>
      </c>
      <c r="G10" s="11">
        <f t="shared" si="0"/>
        <v>3.5300000000000002</v>
      </c>
      <c r="H10" s="11">
        <f t="shared" si="0"/>
        <v>3.9600000000000004</v>
      </c>
      <c r="I10" s="11">
        <f t="shared" si="0"/>
        <v>4.6899999999999995</v>
      </c>
      <c r="J10" s="11">
        <f t="shared" si="0"/>
        <v>5.54</v>
      </c>
      <c r="K10" s="11">
        <f t="shared" si="0"/>
        <v>6.1499999999999995</v>
      </c>
      <c r="L10" s="11">
        <f t="shared" si="0"/>
        <v>6.6999999999999993</v>
      </c>
      <c r="M10" s="11">
        <f t="shared" si="0"/>
        <v>7</v>
      </c>
      <c r="N10" s="11">
        <f t="shared" si="0"/>
        <v>6.79</v>
      </c>
      <c r="O10" s="8"/>
      <c r="P10" s="8">
        <f>AVERAGE(D10:O10)</f>
        <v>4.657</v>
      </c>
      <c r="Q10" s="8"/>
      <c r="R10" s="8"/>
      <c r="S10" s="8"/>
      <c r="T10" s="8"/>
      <c r="U10" s="8"/>
    </row>
    <row r="11" spans="1:21" x14ac:dyDescent="0.35">
      <c r="A11" s="8"/>
      <c r="B11" s="8"/>
      <c r="C11" s="8" t="s">
        <v>18</v>
      </c>
      <c r="D11" s="8"/>
      <c r="E11" s="8">
        <f t="shared" ref="E11:N11" si="1">1/E10^$B$10</f>
        <v>1</v>
      </c>
      <c r="F11" s="8">
        <f t="shared" si="1"/>
        <v>1</v>
      </c>
      <c r="G11" s="8">
        <f t="shared" si="1"/>
        <v>1</v>
      </c>
      <c r="H11" s="8">
        <f t="shared" si="1"/>
        <v>1</v>
      </c>
      <c r="I11" s="8">
        <f t="shared" si="1"/>
        <v>1</v>
      </c>
      <c r="J11" s="8">
        <f t="shared" si="1"/>
        <v>1</v>
      </c>
      <c r="K11" s="8">
        <f t="shared" si="1"/>
        <v>1</v>
      </c>
      <c r="L11" s="8">
        <f t="shared" si="1"/>
        <v>1</v>
      </c>
      <c r="M11" s="8">
        <f t="shared" si="1"/>
        <v>1</v>
      </c>
      <c r="N11" s="8">
        <f t="shared" si="1"/>
        <v>1</v>
      </c>
      <c r="O11" s="8"/>
      <c r="P11" s="8"/>
      <c r="Q11" s="8"/>
      <c r="R11" s="8"/>
      <c r="S11" s="8"/>
      <c r="T11" s="8"/>
      <c r="U11" s="8"/>
    </row>
    <row r="12" spans="1:21" x14ac:dyDescent="0.35">
      <c r="A12" s="8"/>
      <c r="B12" s="8"/>
      <c r="C12" s="8" t="s">
        <v>30</v>
      </c>
      <c r="D12" s="8"/>
      <c r="E12" s="8">
        <f t="shared" ref="E12:N12" si="2">E10-$P10</f>
        <v>-4.117</v>
      </c>
      <c r="F12" s="8">
        <f t="shared" si="2"/>
        <v>-2.9870000000000001</v>
      </c>
      <c r="G12" s="8">
        <f t="shared" si="2"/>
        <v>-1.1269999999999998</v>
      </c>
      <c r="H12" s="8">
        <f t="shared" si="2"/>
        <v>-0.69699999999999962</v>
      </c>
      <c r="I12" s="8">
        <f t="shared" si="2"/>
        <v>3.2999999999999474E-2</v>
      </c>
      <c r="J12" s="8">
        <f t="shared" si="2"/>
        <v>0.88300000000000001</v>
      </c>
      <c r="K12" s="8">
        <f t="shared" si="2"/>
        <v>1.4929999999999994</v>
      </c>
      <c r="L12" s="8">
        <f t="shared" si="2"/>
        <v>2.0429999999999993</v>
      </c>
      <c r="M12" s="8">
        <f t="shared" si="2"/>
        <v>2.343</v>
      </c>
      <c r="N12" s="8">
        <f t="shared" si="2"/>
        <v>2.133</v>
      </c>
      <c r="O12" s="8"/>
      <c r="P12" s="8"/>
      <c r="Q12" s="8"/>
      <c r="R12" s="8"/>
      <c r="S12" s="53" t="s">
        <v>34</v>
      </c>
      <c r="T12" s="8"/>
      <c r="U12" s="8"/>
    </row>
    <row r="13" spans="1:21" x14ac:dyDescent="0.35">
      <c r="A13" s="8"/>
      <c r="B13" s="8">
        <f>IF(A10&gt;0,A10,3/MAX(D8:O8))</f>
        <v>0.25</v>
      </c>
      <c r="C13" s="5" t="s">
        <v>31</v>
      </c>
      <c r="D13" s="5"/>
      <c r="E13" s="5">
        <f t="shared" ref="E13:N13" si="3">E$11*E12</f>
        <v>-4.117</v>
      </c>
      <c r="F13" s="5">
        <f t="shared" si="3"/>
        <v>-2.9870000000000001</v>
      </c>
      <c r="G13" s="5">
        <f t="shared" si="3"/>
        <v>-1.1269999999999998</v>
      </c>
      <c r="H13" s="5">
        <f t="shared" si="3"/>
        <v>-0.69699999999999962</v>
      </c>
      <c r="I13" s="5">
        <f t="shared" si="3"/>
        <v>3.2999999999999474E-2</v>
      </c>
      <c r="J13" s="5">
        <f t="shared" si="3"/>
        <v>0.88300000000000001</v>
      </c>
      <c r="K13" s="5">
        <f t="shared" si="3"/>
        <v>1.4929999999999994</v>
      </c>
      <c r="L13" s="5">
        <f t="shared" si="3"/>
        <v>2.0429999999999993</v>
      </c>
      <c r="M13" s="5">
        <f t="shared" si="3"/>
        <v>2.343</v>
      </c>
      <c r="N13" s="5">
        <f t="shared" si="3"/>
        <v>2.133</v>
      </c>
      <c r="O13" s="5"/>
      <c r="P13" s="8">
        <f>SUMPRODUCT(D12:O12*D13:O13)</f>
        <v>44.850809999999996</v>
      </c>
      <c r="Q13" s="8"/>
      <c r="R13" s="8"/>
      <c r="S13" s="7" t="s">
        <v>33</v>
      </c>
      <c r="T13" s="7" t="s">
        <v>6</v>
      </c>
      <c r="U13" s="7" t="s">
        <v>29</v>
      </c>
    </row>
    <row r="14" spans="1:21" hidden="1" x14ac:dyDescent="0.35">
      <c r="A14" s="5"/>
      <c r="B14" s="5"/>
      <c r="C14" s="5" t="s">
        <v>3</v>
      </c>
      <c r="D14" s="5"/>
      <c r="E14" s="5">
        <f t="shared" ref="E14:N14" si="4">EXP(-$B13*E$8)</f>
        <v>0.77880078307140488</v>
      </c>
      <c r="F14" s="5">
        <f t="shared" si="4"/>
        <v>0.60653065971263342</v>
      </c>
      <c r="G14" s="5">
        <f t="shared" si="4"/>
        <v>0.47236655274101469</v>
      </c>
      <c r="H14" s="5">
        <f t="shared" si="4"/>
        <v>0.36787944117144233</v>
      </c>
      <c r="I14" s="5">
        <f t="shared" si="4"/>
        <v>0.28650479686019009</v>
      </c>
      <c r="J14" s="5">
        <f t="shared" si="4"/>
        <v>0.17377394345044514</v>
      </c>
      <c r="K14" s="5">
        <f t="shared" si="4"/>
        <v>0.10539922456186433</v>
      </c>
      <c r="L14" s="5">
        <f t="shared" si="4"/>
        <v>8.20849986238988E-2</v>
      </c>
      <c r="M14" s="5">
        <f t="shared" si="4"/>
        <v>6.392786120670757E-2</v>
      </c>
      <c r="N14" s="5">
        <f t="shared" si="4"/>
        <v>4.9787068367863944E-2</v>
      </c>
      <c r="O14" s="5"/>
      <c r="P14" s="5">
        <f>AVERAGE(D14:O14)</f>
        <v>0.29870553297674651</v>
      </c>
      <c r="Q14" s="5" t="s">
        <v>2</v>
      </c>
      <c r="R14" s="5" t="s">
        <v>5</v>
      </c>
      <c r="S14" s="8"/>
      <c r="T14" s="8"/>
      <c r="U14" s="8"/>
    </row>
    <row r="15" spans="1:21" hidden="1" x14ac:dyDescent="0.35">
      <c r="A15" s="8"/>
      <c r="B15" s="8"/>
      <c r="C15" s="5" t="s">
        <v>4</v>
      </c>
      <c r="D15" s="5"/>
      <c r="E15" s="5">
        <f t="shared" ref="E15:N15" si="5">E14-$P14</f>
        <v>0.48009525009465837</v>
      </c>
      <c r="F15" s="5">
        <f t="shared" si="5"/>
        <v>0.30782512673588691</v>
      </c>
      <c r="G15" s="5">
        <f t="shared" si="5"/>
        <v>0.17366101976426818</v>
      </c>
      <c r="H15" s="5">
        <f t="shared" si="5"/>
        <v>6.9173908194695821E-2</v>
      </c>
      <c r="I15" s="5">
        <f t="shared" si="5"/>
        <v>-1.2200736116556421E-2</v>
      </c>
      <c r="J15" s="5">
        <f t="shared" si="5"/>
        <v>-0.12493158952630137</v>
      </c>
      <c r="K15" s="5">
        <f t="shared" si="5"/>
        <v>-0.19330630841488217</v>
      </c>
      <c r="L15" s="5">
        <f t="shared" si="5"/>
        <v>-0.21662053435284773</v>
      </c>
      <c r="M15" s="5">
        <f t="shared" si="5"/>
        <v>-0.23477767177003894</v>
      </c>
      <c r="N15" s="5">
        <f t="shared" si="5"/>
        <v>-0.24891846460888256</v>
      </c>
      <c r="O15" s="5"/>
      <c r="P15" s="8">
        <f>SUMPRODUCT(D$11:O$11*D15:O15*D15:O15)</f>
        <v>0.57732043915857167</v>
      </c>
      <c r="Q15" s="8">
        <f>SUMPRODUCT(D$13:O$13*D15:O15)</f>
        <v>-5.0628624394436406</v>
      </c>
      <c r="R15" s="8">
        <f>Q15/P15</f>
        <v>-8.7695880762902156</v>
      </c>
      <c r="S15" s="8">
        <f>P$10-R15*P14</f>
        <v>7.2765244803147899</v>
      </c>
      <c r="T15" s="8">
        <f>-LN(S15/-R15)/B13</f>
        <v>0.74654597592443928</v>
      </c>
      <c r="U15" s="8">
        <f>(P$13-R15*Q15)/2</f>
        <v>0.22579595957872556</v>
      </c>
    </row>
    <row r="16" spans="1:21" ht="15.5" x14ac:dyDescent="0.35">
      <c r="A16" s="8"/>
      <c r="B16" s="8"/>
      <c r="C16" s="5" t="s">
        <v>27</v>
      </c>
      <c r="D16" s="5"/>
      <c r="E16" s="5">
        <f t="shared" ref="E16:N16" si="6">$S15+$R15*E14</f>
        <v>0.44676241928631466</v>
      </c>
      <c r="F16" s="5">
        <f t="shared" si="6"/>
        <v>1.9575004389944413</v>
      </c>
      <c r="G16" s="5">
        <f t="shared" si="6"/>
        <v>3.1340643917588746</v>
      </c>
      <c r="H16" s="5">
        <f t="shared" si="6"/>
        <v>4.0503733195054012</v>
      </c>
      <c r="I16" s="5">
        <f t="shared" si="6"/>
        <v>4.7639954299697163</v>
      </c>
      <c r="J16" s="5">
        <f t="shared" si="6"/>
        <v>5.7525985778618356</v>
      </c>
      <c r="K16" s="5">
        <f t="shared" si="6"/>
        <v>6.3522166973468295</v>
      </c>
      <c r="L16" s="5">
        <f t="shared" si="6"/>
        <v>6.5566728551403486</v>
      </c>
      <c r="M16" s="5">
        <f t="shared" si="6"/>
        <v>6.7159034709337115</v>
      </c>
      <c r="N16" s="5">
        <f t="shared" si="6"/>
        <v>6.8399123992025244</v>
      </c>
      <c r="O16" s="5"/>
      <c r="P16" s="8"/>
      <c r="Q16" s="8"/>
      <c r="R16" s="8"/>
      <c r="S16" s="56">
        <f>S15</f>
        <v>7.2765244803147899</v>
      </c>
      <c r="T16" s="4">
        <f>ROUND(T15,2)</f>
        <v>0.75</v>
      </c>
      <c r="U16" s="4">
        <f>ROUND(U15,2)</f>
        <v>0.23</v>
      </c>
    </row>
    <row r="17" spans="1:21" hidden="1" x14ac:dyDescent="0.35">
      <c r="A17" s="8"/>
      <c r="B17" s="8"/>
      <c r="C17" s="50" t="s">
        <v>11</v>
      </c>
      <c r="D17" s="5"/>
      <c r="E17" s="5">
        <f t="shared" ref="E17:N17" si="7">-E$8*E14</f>
        <v>-0.77880078307140488</v>
      </c>
      <c r="F17" s="5">
        <f t="shared" si="7"/>
        <v>-1.2130613194252668</v>
      </c>
      <c r="G17" s="5">
        <f t="shared" si="7"/>
        <v>-1.417099658223044</v>
      </c>
      <c r="H17" s="5">
        <f t="shared" si="7"/>
        <v>-1.4715177646857693</v>
      </c>
      <c r="I17" s="5">
        <f t="shared" si="7"/>
        <v>-1.4325239843009505</v>
      </c>
      <c r="J17" s="5">
        <f t="shared" si="7"/>
        <v>-1.2164176041531161</v>
      </c>
      <c r="K17" s="5">
        <f t="shared" si="7"/>
        <v>-0.94859302105677901</v>
      </c>
      <c r="L17" s="5">
        <f t="shared" si="7"/>
        <v>-0.82084998623898797</v>
      </c>
      <c r="M17" s="5">
        <f t="shared" si="7"/>
        <v>-0.70320647327378327</v>
      </c>
      <c r="N17" s="5">
        <f t="shared" si="7"/>
        <v>-0.59744482041436731</v>
      </c>
      <c r="O17" s="5"/>
      <c r="P17" s="8">
        <f>AVERAGE(D17:O17)</f>
        <v>-1.0599515414843468</v>
      </c>
      <c r="Q17" s="8" t="s">
        <v>9</v>
      </c>
      <c r="R17" s="8" t="s">
        <v>8</v>
      </c>
      <c r="S17" s="58"/>
      <c r="T17" s="8"/>
      <c r="U17" s="1"/>
    </row>
    <row r="18" spans="1:21" hidden="1" x14ac:dyDescent="0.35">
      <c r="A18" s="8"/>
      <c r="B18" s="8"/>
      <c r="C18" s="51" t="s">
        <v>7</v>
      </c>
      <c r="D18" s="5"/>
      <c r="E18" s="5">
        <f t="shared" ref="E18:N18" si="8">E17-$P17</f>
        <v>0.2811507584129419</v>
      </c>
      <c r="F18" s="5">
        <f t="shared" si="8"/>
        <v>-0.15310977794092007</v>
      </c>
      <c r="G18" s="5">
        <f t="shared" si="8"/>
        <v>-0.35714811673869717</v>
      </c>
      <c r="H18" s="5">
        <f t="shared" si="8"/>
        <v>-0.41156622320142255</v>
      </c>
      <c r="I18" s="5">
        <f t="shared" si="8"/>
        <v>-0.37257244281660373</v>
      </c>
      <c r="J18" s="5">
        <f t="shared" si="8"/>
        <v>-0.15646606266876928</v>
      </c>
      <c r="K18" s="5">
        <f t="shared" si="8"/>
        <v>0.11135852042756778</v>
      </c>
      <c r="L18" s="5">
        <f t="shared" si="8"/>
        <v>0.23910155524535881</v>
      </c>
      <c r="M18" s="5">
        <f t="shared" si="8"/>
        <v>0.35674506821056351</v>
      </c>
      <c r="N18" s="5">
        <f t="shared" si="8"/>
        <v>0.46250672106997948</v>
      </c>
      <c r="O18" s="5"/>
      <c r="P18" s="8">
        <f>SUMPRODUCT(D$11:O$11*D18:O18*D18:O18)</f>
        <v>0.97347152486099997</v>
      </c>
      <c r="Q18" s="8">
        <f>SUMPRODUCT(D$13:O$13*D18:O18)</f>
        <v>2.3158776747341214</v>
      </c>
      <c r="R18" s="8">
        <f>SUMPRODUCT(D$11:O$11*D15:O15*D18:O18)</f>
        <v>-0.25075388201505933</v>
      </c>
      <c r="S18" s="58">
        <f>R15*R18-Q18</f>
        <v>-0.11686942093137365</v>
      </c>
      <c r="T18" s="8"/>
      <c r="U18" s="8"/>
    </row>
    <row r="19" spans="1:21" hidden="1" x14ac:dyDescent="0.35">
      <c r="A19" s="8"/>
      <c r="B19" s="1" t="s">
        <v>10</v>
      </c>
      <c r="C19" s="50" t="s">
        <v>12</v>
      </c>
      <c r="D19" s="5"/>
      <c r="E19" s="5">
        <f t="shared" ref="E19:N19" si="9">-E$8*E17</f>
        <v>0.77880078307140488</v>
      </c>
      <c r="F19" s="5">
        <f t="shared" si="9"/>
        <v>2.4261226388505337</v>
      </c>
      <c r="G19" s="5">
        <f t="shared" si="9"/>
        <v>4.2512989746691314</v>
      </c>
      <c r="H19" s="5">
        <f t="shared" si="9"/>
        <v>5.8860710587430773</v>
      </c>
      <c r="I19" s="5">
        <f t="shared" si="9"/>
        <v>7.1626199215047528</v>
      </c>
      <c r="J19" s="5">
        <f t="shared" si="9"/>
        <v>8.5149232290718118</v>
      </c>
      <c r="K19" s="5">
        <f t="shared" si="9"/>
        <v>8.5373371895110104</v>
      </c>
      <c r="L19" s="5">
        <f t="shared" si="9"/>
        <v>8.2084998623898802</v>
      </c>
      <c r="M19" s="5">
        <f t="shared" si="9"/>
        <v>7.7352712060116158</v>
      </c>
      <c r="N19" s="5">
        <f t="shared" si="9"/>
        <v>7.1693378449724072</v>
      </c>
      <c r="O19" s="5"/>
      <c r="P19" s="8">
        <f>AVERAGE(D19:O19)</f>
        <v>6.0670282708795629</v>
      </c>
      <c r="Q19" s="8" t="s">
        <v>14</v>
      </c>
      <c r="R19" s="8" t="s">
        <v>15</v>
      </c>
      <c r="S19" s="49"/>
      <c r="T19" s="3" t="s">
        <v>16</v>
      </c>
      <c r="U19" s="8"/>
    </row>
    <row r="20" spans="1:21" ht="15.5" x14ac:dyDescent="0.35">
      <c r="A20" s="53" t="s">
        <v>17</v>
      </c>
      <c r="B20" s="56">
        <f>IF(A17&gt;0,A17,B13*(1+MAX(-0.75,MIN(2,-S18/(MIN(T20,-1)*B13)))))</f>
        <v>0.2335593329128032</v>
      </c>
      <c r="C20" s="51" t="s">
        <v>13</v>
      </c>
      <c r="D20" s="5"/>
      <c r="E20" s="5">
        <f t="shared" ref="E20:N20" si="10">E19-$P19</f>
        <v>-5.2882274878081583</v>
      </c>
      <c r="F20" s="5">
        <f t="shared" si="10"/>
        <v>-3.6409056320290292</v>
      </c>
      <c r="G20" s="5">
        <f t="shared" si="10"/>
        <v>-1.8157292962104314</v>
      </c>
      <c r="H20" s="5">
        <f t="shared" si="10"/>
        <v>-0.18095721213648552</v>
      </c>
      <c r="I20" s="5">
        <f t="shared" si="10"/>
        <v>1.0955916506251899</v>
      </c>
      <c r="J20" s="5">
        <f t="shared" si="10"/>
        <v>2.4478949581922489</v>
      </c>
      <c r="K20" s="5">
        <f t="shared" si="10"/>
        <v>2.4703089186314475</v>
      </c>
      <c r="L20" s="5">
        <f t="shared" si="10"/>
        <v>2.1414715915103173</v>
      </c>
      <c r="M20" s="5">
        <f t="shared" si="10"/>
        <v>1.6682429351320529</v>
      </c>
      <c r="N20" s="5">
        <f t="shared" si="10"/>
        <v>1.1023095740928444</v>
      </c>
      <c r="O20" s="5"/>
      <c r="P20" s="8"/>
      <c r="Q20" s="8">
        <f>SUMPRODUCT(D$13:O$13*D20:O20)</f>
        <v>51.34023475194634</v>
      </c>
      <c r="R20" s="8">
        <f>SUMPRODUCT(D$11:O$11*D15:O15*D20:O20)</f>
        <v>-5.9141049045692551</v>
      </c>
      <c r="S20" s="58"/>
      <c r="T20" s="8">
        <f>-Q20+Q18*R18/P15 + R15*(P18+R20-2*R18^2/P15)</f>
        <v>-7.1085571109450854</v>
      </c>
      <c r="U20" s="8"/>
    </row>
    <row r="21" spans="1:21" hidden="1" x14ac:dyDescent="0.35">
      <c r="A21" s="54"/>
      <c r="B21" s="57"/>
      <c r="C21" s="5" t="s">
        <v>3</v>
      </c>
      <c r="D21" s="5"/>
      <c r="E21" s="5">
        <f t="shared" ref="E21:N21" si="11">EXP(-$B20*E$8)</f>
        <v>0.7917106198494801</v>
      </c>
      <c r="F21" s="5">
        <f t="shared" si="11"/>
        <v>0.62680570558244797</v>
      </c>
      <c r="G21" s="5">
        <f t="shared" si="11"/>
        <v>0.49624873369187056</v>
      </c>
      <c r="H21" s="5">
        <f t="shared" si="11"/>
        <v>0.39288539255071042</v>
      </c>
      <c r="I21" s="5">
        <f t="shared" si="11"/>
        <v>0.3110515376661292</v>
      </c>
      <c r="J21" s="5">
        <f t="shared" si="11"/>
        <v>0.19496887853932351</v>
      </c>
      <c r="K21" s="5">
        <f t="shared" si="11"/>
        <v>0.12220760547945925</v>
      </c>
      <c r="L21" s="5">
        <f t="shared" si="11"/>
        <v>9.6753059084463397E-2</v>
      </c>
      <c r="M21" s="5">
        <f t="shared" si="11"/>
        <v>7.6600424380093887E-2</v>
      </c>
      <c r="N21" s="5">
        <f t="shared" si="11"/>
        <v>6.0645369466697359E-2</v>
      </c>
      <c r="O21" s="5"/>
      <c r="P21" s="5">
        <f>AVERAGE(D21:O21)</f>
        <v>0.31698773262906754</v>
      </c>
      <c r="Q21" s="5" t="s">
        <v>2</v>
      </c>
      <c r="R21" s="5" t="s">
        <v>5</v>
      </c>
      <c r="S21" s="58"/>
      <c r="T21" s="8"/>
      <c r="U21" s="8"/>
    </row>
    <row r="22" spans="1:21" hidden="1" x14ac:dyDescent="0.35">
      <c r="A22" s="53"/>
      <c r="B22" s="58"/>
      <c r="C22" s="5" t="s">
        <v>4</v>
      </c>
      <c r="D22" s="5"/>
      <c r="E22" s="5">
        <f t="shared" ref="E22:N22" si="12">E21-$P21</f>
        <v>0.47472288722041256</v>
      </c>
      <c r="F22" s="5">
        <f t="shared" si="12"/>
        <v>0.30981797295338043</v>
      </c>
      <c r="G22" s="5">
        <f t="shared" si="12"/>
        <v>0.17926100106280302</v>
      </c>
      <c r="H22" s="5">
        <f t="shared" si="12"/>
        <v>7.5897659921642879E-2</v>
      </c>
      <c r="I22" s="5">
        <f t="shared" si="12"/>
        <v>-5.9361949629383459E-3</v>
      </c>
      <c r="J22" s="5">
        <f t="shared" si="12"/>
        <v>-0.12201885408974403</v>
      </c>
      <c r="K22" s="5">
        <f t="shared" si="12"/>
        <v>-0.1947801271496083</v>
      </c>
      <c r="L22" s="5">
        <f t="shared" si="12"/>
        <v>-0.22023467354460413</v>
      </c>
      <c r="M22" s="5">
        <f t="shared" si="12"/>
        <v>-0.24038730824897364</v>
      </c>
      <c r="N22" s="5">
        <f t="shared" si="12"/>
        <v>-0.25634236316237019</v>
      </c>
      <c r="O22" s="5"/>
      <c r="P22" s="8">
        <f>SUMPRODUCT(D$11:O$11*D22:O22*D22:O22)</f>
        <v>0.58410787094602945</v>
      </c>
      <c r="Q22" s="8">
        <f>SUMPRODUCT(D$13:O$13*D22:O22)</f>
        <v>-5.0934786633950422</v>
      </c>
      <c r="R22" s="8">
        <f>Q22/P22</f>
        <v>-8.720099345940282</v>
      </c>
      <c r="S22" s="58">
        <f>P$10-R22*P21</f>
        <v>7.4211645199698246</v>
      </c>
      <c r="T22" s="8">
        <f>-LN(S22/-R22)/B20</f>
        <v>0.69059386525198008</v>
      </c>
      <c r="U22" s="8">
        <f>(P$13-R22*Q22)/2</f>
        <v>0.21758501938405317</v>
      </c>
    </row>
    <row r="23" spans="1:21" ht="15.5" x14ac:dyDescent="0.35">
      <c r="A23" s="53"/>
      <c r="B23" s="58"/>
      <c r="C23" s="5" t="s">
        <v>27</v>
      </c>
      <c r="D23" s="5"/>
      <c r="E23" s="5">
        <f t="shared" ref="E23:N23" si="13">$S22+$R22*E21</f>
        <v>0.51736926164639829</v>
      </c>
      <c r="F23" s="5">
        <f t="shared" si="13"/>
        <v>1.9553564966886832</v>
      </c>
      <c r="G23" s="5">
        <f t="shared" si="13"/>
        <v>3.0938262618796513</v>
      </c>
      <c r="H23" s="5">
        <f t="shared" si="13"/>
        <v>3.9951648653588836</v>
      </c>
      <c r="I23" s="5">
        <f t="shared" si="13"/>
        <v>4.7087642098136921</v>
      </c>
      <c r="J23" s="5">
        <f t="shared" si="13"/>
        <v>5.7210165297403597</v>
      </c>
      <c r="K23" s="5">
        <f t="shared" si="13"/>
        <v>6.3555020593594644</v>
      </c>
      <c r="L23" s="5">
        <f t="shared" si="13"/>
        <v>6.5774682327296734</v>
      </c>
      <c r="M23" s="5">
        <f t="shared" si="13"/>
        <v>6.75320120943422</v>
      </c>
      <c r="N23" s="5">
        <f t="shared" si="13"/>
        <v>6.8923308733489703</v>
      </c>
      <c r="O23" s="5"/>
      <c r="P23" s="8"/>
      <c r="Q23" s="8"/>
      <c r="R23" s="8"/>
      <c r="S23" s="56">
        <f>S22</f>
        <v>7.4211645199698246</v>
      </c>
      <c r="T23" s="4">
        <f>ROUND(T22,2)</f>
        <v>0.69</v>
      </c>
      <c r="U23" s="4">
        <f>ROUND(U22,2)</f>
        <v>0.22</v>
      </c>
    </row>
    <row r="24" spans="1:21" hidden="1" x14ac:dyDescent="0.35">
      <c r="A24" s="53"/>
      <c r="B24" s="58"/>
      <c r="C24" s="50" t="s">
        <v>11</v>
      </c>
      <c r="D24" s="5"/>
      <c r="E24" s="5">
        <f t="shared" ref="E24:N24" si="14">-E$8*E21</f>
        <v>-0.7917106198494801</v>
      </c>
      <c r="F24" s="5">
        <f t="shared" si="14"/>
        <v>-1.2536114111648959</v>
      </c>
      <c r="G24" s="5">
        <f t="shared" si="14"/>
        <v>-1.4887462010756116</v>
      </c>
      <c r="H24" s="5">
        <f t="shared" si="14"/>
        <v>-1.5715415702028417</v>
      </c>
      <c r="I24" s="5">
        <f t="shared" si="14"/>
        <v>-1.5552576883306459</v>
      </c>
      <c r="J24" s="5">
        <f t="shared" si="14"/>
        <v>-1.3647821497752646</v>
      </c>
      <c r="K24" s="5">
        <f t="shared" si="14"/>
        <v>-1.0998684493151332</v>
      </c>
      <c r="L24" s="5">
        <f t="shared" si="14"/>
        <v>-0.967530590844634</v>
      </c>
      <c r="M24" s="5">
        <f t="shared" si="14"/>
        <v>-0.84260466818103275</v>
      </c>
      <c r="N24" s="5">
        <f t="shared" si="14"/>
        <v>-0.72774443360036833</v>
      </c>
      <c r="O24" s="5"/>
      <c r="P24" s="8">
        <f>AVERAGE(D24:O24)</f>
        <v>-1.1663397782339906</v>
      </c>
      <c r="Q24" s="8" t="s">
        <v>9</v>
      </c>
      <c r="R24" s="8" t="s">
        <v>8</v>
      </c>
      <c r="S24" s="58"/>
      <c r="T24" s="8"/>
      <c r="U24" s="1"/>
    </row>
    <row r="25" spans="1:21" hidden="1" x14ac:dyDescent="0.35">
      <c r="A25" s="53"/>
      <c r="B25" s="58"/>
      <c r="C25" s="51" t="s">
        <v>7</v>
      </c>
      <c r="D25" s="5"/>
      <c r="E25" s="5">
        <f t="shared" ref="E25:N25" si="15">E24-$P24</f>
        <v>0.3746291583845105</v>
      </c>
      <c r="F25" s="5">
        <f t="shared" si="15"/>
        <v>-8.7271632930905341E-2</v>
      </c>
      <c r="G25" s="5">
        <f t="shared" si="15"/>
        <v>-0.32240642284162102</v>
      </c>
      <c r="H25" s="5">
        <f t="shared" si="15"/>
        <v>-0.40520179196885109</v>
      </c>
      <c r="I25" s="5">
        <f t="shared" si="15"/>
        <v>-0.38891791009665533</v>
      </c>
      <c r="J25" s="5">
        <f t="shared" si="15"/>
        <v>-0.19844237154127398</v>
      </c>
      <c r="K25" s="5">
        <f t="shared" si="15"/>
        <v>6.6471328918857431E-2</v>
      </c>
      <c r="L25" s="5">
        <f t="shared" si="15"/>
        <v>0.1988091873893566</v>
      </c>
      <c r="M25" s="5">
        <f t="shared" si="15"/>
        <v>0.32373511005295785</v>
      </c>
      <c r="N25" s="5">
        <f t="shared" si="15"/>
        <v>0.43859534463362226</v>
      </c>
      <c r="O25" s="5"/>
      <c r="P25" s="8">
        <f>SUMPRODUCT(D$11:O$11*D25:O25*D25:O25)</f>
        <v>0.94784808192142855</v>
      </c>
      <c r="Q25" s="8">
        <f>SUMPRODUCT(D$13:O$13*D25:O25)</f>
        <v>1.3754950018061523</v>
      </c>
      <c r="R25" s="8">
        <f>SUMPRODUCT(D$11:O$11*D22:O22*D25:O25)</f>
        <v>-0.15820399649035943</v>
      </c>
      <c r="S25" s="58">
        <f>R22*R25-Q25</f>
        <v>4.0595645145697912E-3</v>
      </c>
      <c r="T25" s="8"/>
      <c r="U25" s="8"/>
    </row>
    <row r="26" spans="1:21" hidden="1" x14ac:dyDescent="0.35">
      <c r="A26" s="53"/>
      <c r="B26" s="59" t="s">
        <v>10</v>
      </c>
      <c r="C26" s="50" t="s">
        <v>12</v>
      </c>
      <c r="D26" s="5"/>
      <c r="E26" s="5">
        <f t="shared" ref="E26:N26" si="16">-E$8*E24</f>
        <v>0.7917106198494801</v>
      </c>
      <c r="F26" s="5">
        <f t="shared" si="16"/>
        <v>2.5072228223297919</v>
      </c>
      <c r="G26" s="5">
        <f t="shared" si="16"/>
        <v>4.4662386032268344</v>
      </c>
      <c r="H26" s="5">
        <f t="shared" si="16"/>
        <v>6.2861662808113667</v>
      </c>
      <c r="I26" s="5">
        <f t="shared" si="16"/>
        <v>7.7762884416532296</v>
      </c>
      <c r="J26" s="5">
        <f t="shared" si="16"/>
        <v>9.5534750484268525</v>
      </c>
      <c r="K26" s="5">
        <f t="shared" si="16"/>
        <v>9.8988160438361987</v>
      </c>
      <c r="L26" s="5">
        <f t="shared" si="16"/>
        <v>9.6753059084463402</v>
      </c>
      <c r="M26" s="5">
        <f t="shared" si="16"/>
        <v>9.2686513499913605</v>
      </c>
      <c r="N26" s="5">
        <f t="shared" si="16"/>
        <v>8.7329332032044196</v>
      </c>
      <c r="O26" s="5"/>
      <c r="P26" s="8">
        <f>AVERAGE(D26:O26)</f>
        <v>6.8956808321775869</v>
      </c>
      <c r="Q26" s="8" t="s">
        <v>14</v>
      </c>
      <c r="R26" s="8" t="s">
        <v>15</v>
      </c>
      <c r="S26" s="49"/>
      <c r="T26" s="3" t="s">
        <v>16</v>
      </c>
      <c r="U26" s="8"/>
    </row>
    <row r="27" spans="1:21" ht="15.5" x14ac:dyDescent="0.35">
      <c r="A27" s="53" t="s">
        <v>17</v>
      </c>
      <c r="B27" s="56">
        <f>IF(A24&gt;0,A24,B20*(1+MAX(-0.75,MIN(2,-S25/(MIN(T27,-1)*B20)))))</f>
        <v>0.23409419373363266</v>
      </c>
      <c r="C27" s="51" t="s">
        <v>13</v>
      </c>
      <c r="D27" s="5"/>
      <c r="E27" s="5">
        <f t="shared" ref="E27:N27" si="17">E26-$P26</f>
        <v>-6.1039702123281065</v>
      </c>
      <c r="F27" s="5">
        <f t="shared" si="17"/>
        <v>-4.3884580098477954</v>
      </c>
      <c r="G27" s="5">
        <f t="shared" si="17"/>
        <v>-2.4294422289507525</v>
      </c>
      <c r="H27" s="5">
        <f t="shared" si="17"/>
        <v>-0.60951455136622013</v>
      </c>
      <c r="I27" s="5">
        <f t="shared" si="17"/>
        <v>0.88060760947564276</v>
      </c>
      <c r="J27" s="5">
        <f t="shared" si="17"/>
        <v>2.6577942162492656</v>
      </c>
      <c r="K27" s="5">
        <f t="shared" si="17"/>
        <v>3.0031352116586119</v>
      </c>
      <c r="L27" s="5">
        <f t="shared" si="17"/>
        <v>2.7796250762687533</v>
      </c>
      <c r="M27" s="5">
        <f t="shared" si="17"/>
        <v>2.3729705178137737</v>
      </c>
      <c r="N27" s="5">
        <f t="shared" si="17"/>
        <v>1.8372523710268327</v>
      </c>
      <c r="O27" s="5"/>
      <c r="P27" s="8"/>
      <c r="Q27" s="8">
        <f>SUMPRODUCT(D$13:O$13*D27:O27)</f>
        <v>63.418258950422</v>
      </c>
      <c r="R27" s="8">
        <f>SUMPRODUCT(D$11:O$11*D22:O22*D27:O27)</f>
        <v>-7.3071294544263745</v>
      </c>
      <c r="S27" s="58"/>
      <c r="T27" s="8">
        <f>-Q27+Q25*R25/P22 + R22*(P25+R27-2*R25^2/P22)</f>
        <v>-7.5899455642953342</v>
      </c>
      <c r="U27" s="8"/>
    </row>
    <row r="28" spans="1:21" hidden="1" x14ac:dyDescent="0.35">
      <c r="A28" s="54"/>
      <c r="B28" s="57"/>
      <c r="C28" s="5" t="s">
        <v>3</v>
      </c>
      <c r="D28" s="5"/>
      <c r="E28" s="5">
        <f t="shared" ref="E28:N28" si="18">EXP(-$B27*E$8)</f>
        <v>0.79128727808204291</v>
      </c>
      <c r="F28" s="5">
        <f t="shared" si="18"/>
        <v>0.62613555645448826</v>
      </c>
      <c r="G28" s="5">
        <f t="shared" si="18"/>
        <v>0.49545310017725741</v>
      </c>
      <c r="H28" s="5">
        <f t="shared" si="18"/>
        <v>0.3920457350565717</v>
      </c>
      <c r="I28" s="5">
        <f t="shared" si="18"/>
        <v>0.31022080257658835</v>
      </c>
      <c r="J28" s="5">
        <f t="shared" si="18"/>
        <v>0.19424027484505016</v>
      </c>
      <c r="K28" s="5">
        <f t="shared" si="18"/>
        <v>0.12162074257597824</v>
      </c>
      <c r="L28" s="5">
        <f t="shared" si="18"/>
        <v>9.623694635126262E-2</v>
      </c>
      <c r="M28" s="5">
        <f t="shared" si="18"/>
        <v>7.6151071329218209E-2</v>
      </c>
      <c r="N28" s="5">
        <f t="shared" si="18"/>
        <v>6.0257373955128576E-2</v>
      </c>
      <c r="O28" s="5"/>
      <c r="P28" s="5">
        <f>AVERAGE(D28:O28)</f>
        <v>0.31636488814035862</v>
      </c>
      <c r="Q28" s="5" t="s">
        <v>2</v>
      </c>
      <c r="R28" s="5" t="s">
        <v>5</v>
      </c>
      <c r="S28" s="58"/>
      <c r="T28" s="8"/>
      <c r="U28" s="8"/>
    </row>
    <row r="29" spans="1:21" hidden="1" x14ac:dyDescent="0.35">
      <c r="A29" s="53"/>
      <c r="B29" s="58"/>
      <c r="C29" s="5" t="s">
        <v>4</v>
      </c>
      <c r="D29" s="5"/>
      <c r="E29" s="5">
        <f t="shared" ref="E29:N29" si="19">E28-$P28</f>
        <v>0.47492238994168429</v>
      </c>
      <c r="F29" s="5">
        <f t="shared" si="19"/>
        <v>0.30977066831412964</v>
      </c>
      <c r="G29" s="5">
        <f t="shared" si="19"/>
        <v>0.17908821203689879</v>
      </c>
      <c r="H29" s="5">
        <f t="shared" si="19"/>
        <v>7.5680846916213074E-2</v>
      </c>
      <c r="I29" s="5">
        <f t="shared" si="19"/>
        <v>-6.144085563770274E-3</v>
      </c>
      <c r="J29" s="5">
        <f t="shared" si="19"/>
        <v>-0.12212461329530847</v>
      </c>
      <c r="K29" s="5">
        <f t="shared" si="19"/>
        <v>-0.19474414556438038</v>
      </c>
      <c r="L29" s="5">
        <f t="shared" si="19"/>
        <v>-0.220127941789096</v>
      </c>
      <c r="M29" s="5">
        <f t="shared" si="19"/>
        <v>-0.2402138168111404</v>
      </c>
      <c r="N29" s="5">
        <f t="shared" si="19"/>
        <v>-0.25610751418523003</v>
      </c>
      <c r="O29" s="5"/>
      <c r="P29" s="8">
        <f>SUMPRODUCT(D$11:O$11*D29:O29*D29:O29)</f>
        <v>0.58393682225319388</v>
      </c>
      <c r="Q29" s="8">
        <f>SUMPRODUCT(D$13:O$13*D29:O29)</f>
        <v>-5.0927339142221077</v>
      </c>
      <c r="R29" s="8">
        <f>Q29/P29</f>
        <v>-8.7213782726890763</v>
      </c>
      <c r="S29" s="58">
        <f>P$10-R29*P28</f>
        <v>7.4161378616690339</v>
      </c>
      <c r="T29" s="8">
        <f>-LN(S29/-R29)/B27</f>
        <v>0.69253689631464299</v>
      </c>
      <c r="U29" s="8">
        <f>(P$13-R29*Q29)/2</f>
        <v>0.21757554595825468</v>
      </c>
    </row>
    <row r="30" spans="1:21" ht="15.5" x14ac:dyDescent="0.35">
      <c r="A30" s="53"/>
      <c r="B30" s="58"/>
      <c r="C30" s="5" t="s">
        <v>27</v>
      </c>
      <c r="D30" s="5"/>
      <c r="E30" s="5">
        <f t="shared" ref="E30:N30" si="20">$S29+$R29*E28</f>
        <v>0.51502218714902614</v>
      </c>
      <c r="F30" s="5">
        <f t="shared" si="20"/>
        <v>1.9553728238487755</v>
      </c>
      <c r="G30" s="5">
        <f t="shared" si="20"/>
        <v>3.0951039586466571</v>
      </c>
      <c r="H30" s="5">
        <f t="shared" si="20"/>
        <v>3.9969587060462315</v>
      </c>
      <c r="I30" s="5">
        <f t="shared" si="20"/>
        <v>4.7105848943414088</v>
      </c>
      <c r="J30" s="5">
        <f t="shared" si="20"/>
        <v>5.7220949489542594</v>
      </c>
      <c r="K30" s="5">
        <f t="shared" si="20"/>
        <v>6.3554373598585858</v>
      </c>
      <c r="L30" s="5">
        <f t="shared" si="20"/>
        <v>6.5768190487311875</v>
      </c>
      <c r="M30" s="5">
        <f t="shared" si="20"/>
        <v>6.7519955627363943</v>
      </c>
      <c r="N30" s="5">
        <f t="shared" si="20"/>
        <v>6.890610509687475</v>
      </c>
      <c r="O30" s="5"/>
      <c r="P30" s="8"/>
      <c r="Q30" s="8"/>
      <c r="R30" s="8"/>
      <c r="S30" s="56">
        <f>S29</f>
        <v>7.4161378616690339</v>
      </c>
      <c r="T30" s="4">
        <f>ROUND(T29,2)</f>
        <v>0.69</v>
      </c>
      <c r="U30" s="4">
        <f>ROUND(U29,2)</f>
        <v>0.22</v>
      </c>
    </row>
    <row r="31" spans="1:21" hidden="1" x14ac:dyDescent="0.35">
      <c r="A31" s="53"/>
      <c r="B31" s="58"/>
      <c r="C31" s="50" t="s">
        <v>11</v>
      </c>
      <c r="D31" s="5"/>
      <c r="E31" s="5">
        <f t="shared" ref="E31:N31" si="21">-E$8*E28</f>
        <v>-0.79128727808204291</v>
      </c>
      <c r="F31" s="5">
        <f t="shared" si="21"/>
        <v>-1.2522711129089765</v>
      </c>
      <c r="G31" s="5">
        <f t="shared" si="21"/>
        <v>-1.4863593005317721</v>
      </c>
      <c r="H31" s="5">
        <f t="shared" si="21"/>
        <v>-1.5681829402262868</v>
      </c>
      <c r="I31" s="5">
        <f t="shared" si="21"/>
        <v>-1.5511040128829419</v>
      </c>
      <c r="J31" s="5">
        <f t="shared" si="21"/>
        <v>-1.359681923915351</v>
      </c>
      <c r="K31" s="5">
        <f t="shared" si="21"/>
        <v>-1.0945866831838043</v>
      </c>
      <c r="L31" s="5">
        <f t="shared" si="21"/>
        <v>-0.9623694635126262</v>
      </c>
      <c r="M31" s="5">
        <f t="shared" si="21"/>
        <v>-0.83766178462140028</v>
      </c>
      <c r="N31" s="5">
        <f t="shared" si="21"/>
        <v>-0.72308848746154286</v>
      </c>
      <c r="O31" s="5"/>
      <c r="P31" s="8">
        <f>AVERAGE(D31:O31)</f>
        <v>-1.1626592987326745</v>
      </c>
      <c r="Q31" s="8" t="s">
        <v>9</v>
      </c>
      <c r="R31" s="8" t="s">
        <v>8</v>
      </c>
      <c r="S31" s="58"/>
      <c r="T31" s="8"/>
      <c r="U31" s="1"/>
    </row>
    <row r="32" spans="1:21" hidden="1" x14ac:dyDescent="0.35">
      <c r="A32" s="53"/>
      <c r="B32" s="58"/>
      <c r="C32" s="51" t="s">
        <v>7</v>
      </c>
      <c r="D32" s="5"/>
      <c r="E32" s="5">
        <f t="shared" ref="E32:N32" si="22">E31-$P31</f>
        <v>0.37137202065063157</v>
      </c>
      <c r="F32" s="5">
        <f t="shared" si="22"/>
        <v>-8.961181417630204E-2</v>
      </c>
      <c r="G32" s="5">
        <f t="shared" si="22"/>
        <v>-0.32370000179909764</v>
      </c>
      <c r="H32" s="5">
        <f t="shared" si="22"/>
        <v>-0.40552364149361231</v>
      </c>
      <c r="I32" s="5">
        <f t="shared" si="22"/>
        <v>-0.38844471415026738</v>
      </c>
      <c r="J32" s="5">
        <f t="shared" si="22"/>
        <v>-0.19702262518267655</v>
      </c>
      <c r="K32" s="5">
        <f t="shared" si="22"/>
        <v>6.807261554887023E-2</v>
      </c>
      <c r="L32" s="5">
        <f t="shared" si="22"/>
        <v>0.20028983522004828</v>
      </c>
      <c r="M32" s="5">
        <f t="shared" si="22"/>
        <v>0.3249975141112742</v>
      </c>
      <c r="N32" s="5">
        <f t="shared" si="22"/>
        <v>0.43957081127113162</v>
      </c>
      <c r="O32" s="5"/>
      <c r="P32" s="8">
        <f>SUMPRODUCT(D$11:O$11*D32:O32*D32:O32)</f>
        <v>0.94848156210244028</v>
      </c>
      <c r="Q32" s="8">
        <f>SUMPRODUCT(D$13:O$13*D32:O32)</f>
        <v>1.4093003708443936</v>
      </c>
      <c r="R32" s="8">
        <f>SUMPRODUCT(D$11:O$11*D29:O29*D32:O32)</f>
        <v>-0.16159191532279421</v>
      </c>
      <c r="S32" s="58">
        <f>R29*R32-Q32</f>
        <v>3.8484940367844445E-6</v>
      </c>
      <c r="T32" s="8"/>
      <c r="U32" s="8"/>
    </row>
    <row r="33" spans="1:21" hidden="1" x14ac:dyDescent="0.35">
      <c r="A33" s="53"/>
      <c r="B33" s="59" t="s">
        <v>10</v>
      </c>
      <c r="C33" s="50" t="s">
        <v>12</v>
      </c>
      <c r="D33" s="5"/>
      <c r="E33" s="5">
        <f t="shared" ref="E33:N33" si="23">-E$8*E31</f>
        <v>0.79128727808204291</v>
      </c>
      <c r="F33" s="5">
        <f t="shared" si="23"/>
        <v>2.504542225817953</v>
      </c>
      <c r="G33" s="5">
        <f t="shared" si="23"/>
        <v>4.4590779015953164</v>
      </c>
      <c r="H33" s="5">
        <f t="shared" si="23"/>
        <v>6.2727317609051472</v>
      </c>
      <c r="I33" s="5">
        <f t="shared" si="23"/>
        <v>7.7555200644147089</v>
      </c>
      <c r="J33" s="5">
        <f t="shared" si="23"/>
        <v>9.5177734674074568</v>
      </c>
      <c r="K33" s="5">
        <f t="shared" si="23"/>
        <v>9.8512801486542383</v>
      </c>
      <c r="L33" s="5">
        <f t="shared" si="23"/>
        <v>9.6236946351262613</v>
      </c>
      <c r="M33" s="5">
        <f t="shared" si="23"/>
        <v>9.2142796308354029</v>
      </c>
      <c r="N33" s="5">
        <f t="shared" si="23"/>
        <v>8.6770618495385143</v>
      </c>
      <c r="O33" s="5"/>
      <c r="P33" s="8">
        <f>AVERAGE(D33:O33)</f>
        <v>6.8667248962377041</v>
      </c>
      <c r="Q33" s="8" t="s">
        <v>14</v>
      </c>
      <c r="R33" s="8" t="s">
        <v>15</v>
      </c>
      <c r="S33" s="49"/>
      <c r="T33" s="3" t="s">
        <v>16</v>
      </c>
      <c r="U33" s="8"/>
    </row>
    <row r="34" spans="1:21" ht="15.5" x14ac:dyDescent="0.35">
      <c r="A34" s="53" t="s">
        <v>17</v>
      </c>
      <c r="B34" s="56">
        <f>IF(A31&gt;0,A31,B27*(1+MAX(-0.75,MIN(2,-S32/(MIN(T34,-1)*B27)))))</f>
        <v>0.23409470174950509</v>
      </c>
      <c r="C34" s="51" t="s">
        <v>13</v>
      </c>
      <c r="D34" s="5"/>
      <c r="E34" s="5">
        <f t="shared" ref="E34:N34" si="24">E33-$P33</f>
        <v>-6.0754376181556609</v>
      </c>
      <c r="F34" s="5">
        <f t="shared" si="24"/>
        <v>-4.3621826704197506</v>
      </c>
      <c r="G34" s="5">
        <f t="shared" si="24"/>
        <v>-2.4076469946423877</v>
      </c>
      <c r="H34" s="5">
        <f t="shared" si="24"/>
        <v>-0.59399313533255693</v>
      </c>
      <c r="I34" s="5">
        <f t="shared" si="24"/>
        <v>0.88879516817700477</v>
      </c>
      <c r="J34" s="5">
        <f t="shared" si="24"/>
        <v>2.6510485711697527</v>
      </c>
      <c r="K34" s="5">
        <f t="shared" si="24"/>
        <v>2.9845552524165342</v>
      </c>
      <c r="L34" s="5">
        <f t="shared" si="24"/>
        <v>2.7569697388885572</v>
      </c>
      <c r="M34" s="5">
        <f t="shared" si="24"/>
        <v>2.3475547345976988</v>
      </c>
      <c r="N34" s="5">
        <f t="shared" si="24"/>
        <v>1.8103369533008102</v>
      </c>
      <c r="O34" s="5"/>
      <c r="P34" s="8"/>
      <c r="Q34" s="8">
        <f>SUMPRODUCT(D$13:O$13*D34:O34)</f>
        <v>62.990253450632395</v>
      </c>
      <c r="R34" s="8">
        <f>SUMPRODUCT(D$11:O$11*D29:O29*D34:O34)</f>
        <v>-7.2576585254905854</v>
      </c>
      <c r="S34" s="58"/>
      <c r="T34" s="8">
        <f>-Q34+Q32*R32/P29 + R29*(P32+R34-2*R32^2/P29)</f>
        <v>-7.5755389659789358</v>
      </c>
      <c r="U34" s="8"/>
    </row>
    <row r="35" spans="1:21" hidden="1" x14ac:dyDescent="0.35">
      <c r="A35" s="54"/>
      <c r="B35" s="57"/>
      <c r="C35" s="5" t="s">
        <v>3</v>
      </c>
      <c r="D35" s="5"/>
      <c r="E35" s="5">
        <f t="shared" ref="E35:N35" si="25">EXP(-$B34*E$8)</f>
        <v>0.79128687609564807</v>
      </c>
      <c r="F35" s="5">
        <f t="shared" si="25"/>
        <v>0.62613492028120954</v>
      </c>
      <c r="G35" s="5">
        <f t="shared" si="25"/>
        <v>0.49545234508371599</v>
      </c>
      <c r="H35" s="5">
        <f t="shared" si="25"/>
        <v>0.39204493839555665</v>
      </c>
      <c r="I35" s="5">
        <f t="shared" si="25"/>
        <v>0.31022001459213089</v>
      </c>
      <c r="J35" s="5">
        <f t="shared" si="25"/>
        <v>0.19423958410627948</v>
      </c>
      <c r="K35" s="5">
        <f t="shared" si="25"/>
        <v>0.12162018650984063</v>
      </c>
      <c r="L35" s="5">
        <f t="shared" si="25"/>
        <v>9.6236457453541896E-2</v>
      </c>
      <c r="M35" s="5">
        <f t="shared" si="25"/>
        <v>7.6150645784924892E-2</v>
      </c>
      <c r="N35" s="5">
        <f t="shared" si="25"/>
        <v>6.0257006615819453E-2</v>
      </c>
      <c r="O35" s="5"/>
      <c r="P35" s="5">
        <f>AVERAGE(D35:O35)</f>
        <v>0.31636429749186673</v>
      </c>
      <c r="Q35" s="5" t="s">
        <v>2</v>
      </c>
      <c r="R35" s="5" t="s">
        <v>5</v>
      </c>
      <c r="S35" s="58"/>
      <c r="T35" s="8"/>
      <c r="U35" s="8"/>
    </row>
    <row r="36" spans="1:21" hidden="1" x14ac:dyDescent="0.35">
      <c r="A36" s="53"/>
      <c r="B36" s="58"/>
      <c r="C36" s="5" t="s">
        <v>4</v>
      </c>
      <c r="D36" s="5"/>
      <c r="E36" s="5">
        <f t="shared" ref="E36:N36" si="26">E35-$P35</f>
        <v>0.47492257860378134</v>
      </c>
      <c r="F36" s="5">
        <f t="shared" si="26"/>
        <v>0.30977062278934281</v>
      </c>
      <c r="G36" s="5">
        <f t="shared" si="26"/>
        <v>0.17908804759184926</v>
      </c>
      <c r="H36" s="5">
        <f t="shared" si="26"/>
        <v>7.5680640903689922E-2</v>
      </c>
      <c r="I36" s="5">
        <f t="shared" si="26"/>
        <v>-6.1442828997358423E-3</v>
      </c>
      <c r="J36" s="5">
        <f t="shared" si="26"/>
        <v>-0.12212471338558725</v>
      </c>
      <c r="K36" s="5">
        <f t="shared" si="26"/>
        <v>-0.1947441109820261</v>
      </c>
      <c r="L36" s="5">
        <f t="shared" si="26"/>
        <v>-0.22012784003832483</v>
      </c>
      <c r="M36" s="5">
        <f t="shared" si="26"/>
        <v>-0.24021365170694184</v>
      </c>
      <c r="N36" s="5">
        <f t="shared" si="26"/>
        <v>-0.25610729087604728</v>
      </c>
      <c r="O36" s="5"/>
      <c r="P36" s="8">
        <f>SUMPRODUCT(D$11:O$11*D36:O36*D36:O36)</f>
        <v>0.58393665806905015</v>
      </c>
      <c r="Q36" s="8">
        <f>SUMPRODUCT(D$13:O$13*D36:O36)</f>
        <v>-5.0927331982670223</v>
      </c>
      <c r="R36" s="8">
        <f>Q36/P36</f>
        <v>-8.7213794987757218</v>
      </c>
      <c r="S36" s="58">
        <f>P$10-R36*P35</f>
        <v>7.4161330982901497</v>
      </c>
      <c r="T36" s="8">
        <f>-LN(S36/-R36)/B34</f>
        <v>0.69253873772169794</v>
      </c>
      <c r="U36" s="8">
        <f>(P$13-R36*Q36)/2</f>
        <v>0.21757554594973527</v>
      </c>
    </row>
    <row r="37" spans="1:21" ht="15.5" x14ac:dyDescent="0.35">
      <c r="A37" s="53"/>
      <c r="B37" s="58"/>
      <c r="C37" s="5" t="s">
        <v>27</v>
      </c>
      <c r="D37" s="5"/>
      <c r="E37" s="5">
        <f t="shared" ref="E37:N37" si="27">$S36+$R36*E35</f>
        <v>0.5150199594592797</v>
      </c>
      <c r="F37" s="5">
        <f t="shared" si="27"/>
        <v>1.9553728410820375</v>
      </c>
      <c r="G37" s="5">
        <f t="shared" si="27"/>
        <v>3.095105173256675</v>
      </c>
      <c r="H37" s="5">
        <f t="shared" si="27"/>
        <v>3.9969604099683509</v>
      </c>
      <c r="I37" s="5">
        <f t="shared" si="27"/>
        <v>4.7105866229164342</v>
      </c>
      <c r="J37" s="5">
        <f t="shared" si="27"/>
        <v>5.7220959716149213</v>
      </c>
      <c r="K37" s="5">
        <f t="shared" si="27"/>
        <v>6.3554372970259463</v>
      </c>
      <c r="L37" s="5">
        <f t="shared" si="27"/>
        <v>6.5768184312200271</v>
      </c>
      <c r="M37" s="5">
        <f t="shared" si="27"/>
        <v>6.7519944173229742</v>
      </c>
      <c r="N37" s="5">
        <f t="shared" si="27"/>
        <v>6.8906088761333493</v>
      </c>
      <c r="O37" s="5"/>
      <c r="P37" s="8"/>
      <c r="Q37" s="8"/>
      <c r="R37" s="8"/>
      <c r="S37" s="56">
        <f>S36</f>
        <v>7.4161330982901497</v>
      </c>
      <c r="T37" s="4">
        <f>ROUND(T36,2)</f>
        <v>0.69</v>
      </c>
      <c r="U37" s="4">
        <f>ROUND(U36,2)</f>
        <v>0.22</v>
      </c>
    </row>
    <row r="38" spans="1:21" hidden="1" x14ac:dyDescent="0.35">
      <c r="A38" s="53"/>
      <c r="B38" s="58"/>
      <c r="C38" s="50" t="s">
        <v>11</v>
      </c>
      <c r="D38" s="5"/>
      <c r="E38" s="5">
        <f t="shared" ref="E38:N38" si="28">-E$8*E35</f>
        <v>-0.79128687609564807</v>
      </c>
      <c r="F38" s="5">
        <f t="shared" si="28"/>
        <v>-1.2522698405624191</v>
      </c>
      <c r="G38" s="5">
        <f t="shared" si="28"/>
        <v>-1.4863570352511479</v>
      </c>
      <c r="H38" s="5">
        <f t="shared" si="28"/>
        <v>-1.5681797535822266</v>
      </c>
      <c r="I38" s="5">
        <f t="shared" si="28"/>
        <v>-1.5511000729606543</v>
      </c>
      <c r="J38" s="5">
        <f t="shared" si="28"/>
        <v>-1.3596770887439564</v>
      </c>
      <c r="K38" s="5">
        <f t="shared" si="28"/>
        <v>-1.0945816785885656</v>
      </c>
      <c r="L38" s="5">
        <f t="shared" si="28"/>
        <v>-0.96236457453541902</v>
      </c>
      <c r="M38" s="5">
        <f t="shared" si="28"/>
        <v>-0.83765710363417378</v>
      </c>
      <c r="N38" s="5">
        <f t="shared" si="28"/>
        <v>-0.72308407938983343</v>
      </c>
      <c r="O38" s="5"/>
      <c r="P38" s="8">
        <f>AVERAGE(D38:O38)</f>
        <v>-1.1626558103344045</v>
      </c>
      <c r="Q38" s="8" t="s">
        <v>9</v>
      </c>
      <c r="R38" s="8" t="s">
        <v>8</v>
      </c>
      <c r="S38" s="58"/>
      <c r="T38" s="8"/>
      <c r="U38" s="1"/>
    </row>
    <row r="39" spans="1:21" hidden="1" x14ac:dyDescent="0.35">
      <c r="A39" s="53"/>
      <c r="B39" s="58"/>
      <c r="C39" s="51" t="s">
        <v>7</v>
      </c>
      <c r="D39" s="5"/>
      <c r="E39" s="5">
        <f t="shared" ref="E39:N39" si="29">E38-$P38</f>
        <v>0.37136893423875639</v>
      </c>
      <c r="F39" s="5">
        <f t="shared" si="29"/>
        <v>-8.9614030228014618E-2</v>
      </c>
      <c r="G39" s="5">
        <f t="shared" si="29"/>
        <v>-0.32370122491674347</v>
      </c>
      <c r="H39" s="5">
        <f t="shared" si="29"/>
        <v>-0.40552394324782215</v>
      </c>
      <c r="I39" s="5">
        <f t="shared" si="29"/>
        <v>-0.38844426262624987</v>
      </c>
      <c r="J39" s="5">
        <f t="shared" si="29"/>
        <v>-0.19702127840955197</v>
      </c>
      <c r="K39" s="5">
        <f t="shared" si="29"/>
        <v>6.8074131745838873E-2</v>
      </c>
      <c r="L39" s="5">
        <f t="shared" si="29"/>
        <v>0.20029123579898545</v>
      </c>
      <c r="M39" s="5">
        <f t="shared" si="29"/>
        <v>0.32499870670023068</v>
      </c>
      <c r="N39" s="5">
        <f t="shared" si="29"/>
        <v>0.43957173094457103</v>
      </c>
      <c r="O39" s="5"/>
      <c r="P39" s="8">
        <f>SUMPRODUCT(D$11:O$11*D39:O39*D39:O39)</f>
        <v>0.948482173157849</v>
      </c>
      <c r="Q39" s="8">
        <f>SUMPRODUCT(D$13:O$13*D39:O39)</f>
        <v>1.4093323707899961</v>
      </c>
      <c r="R39" s="8">
        <f>SUMPRODUCT(D$11:O$11*D36:O36*D39:O39)</f>
        <v>-0.16159512047277852</v>
      </c>
      <c r="S39" s="58">
        <f>R36*R39-Q39</f>
        <v>3.4874325649525417E-12</v>
      </c>
      <c r="T39" s="8"/>
      <c r="U39" s="8"/>
    </row>
    <row r="40" spans="1:21" hidden="1" x14ac:dyDescent="0.35">
      <c r="A40" s="53"/>
      <c r="B40" s="59" t="s">
        <v>10</v>
      </c>
      <c r="C40" s="50" t="s">
        <v>12</v>
      </c>
      <c r="D40" s="5"/>
      <c r="E40" s="5">
        <f t="shared" ref="E40:N40" si="30">-E$8*E38</f>
        <v>0.79128687609564807</v>
      </c>
      <c r="F40" s="5">
        <f t="shared" si="30"/>
        <v>2.5045396811248382</v>
      </c>
      <c r="G40" s="5">
        <f t="shared" si="30"/>
        <v>4.459071105753444</v>
      </c>
      <c r="H40" s="5">
        <f t="shared" si="30"/>
        <v>6.2727190143289064</v>
      </c>
      <c r="I40" s="5">
        <f t="shared" si="30"/>
        <v>7.7555003648032717</v>
      </c>
      <c r="J40" s="5">
        <f t="shared" si="30"/>
        <v>9.5177396212076957</v>
      </c>
      <c r="K40" s="5">
        <f t="shared" si="30"/>
        <v>9.8512351072970894</v>
      </c>
      <c r="L40" s="5">
        <f t="shared" si="30"/>
        <v>9.6236457453541906</v>
      </c>
      <c r="M40" s="5">
        <f t="shared" si="30"/>
        <v>9.2142281399759121</v>
      </c>
      <c r="N40" s="5">
        <f t="shared" si="30"/>
        <v>8.6770089526780012</v>
      </c>
      <c r="O40" s="5"/>
      <c r="P40" s="8">
        <f>AVERAGE(D40:O40)</f>
        <v>6.8666974608619</v>
      </c>
      <c r="Q40" s="8" t="s">
        <v>14</v>
      </c>
      <c r="R40" s="8" t="s">
        <v>15</v>
      </c>
      <c r="S40" s="49"/>
      <c r="T40" s="3" t="s">
        <v>16</v>
      </c>
      <c r="U40" s="8"/>
    </row>
    <row r="41" spans="1:21" ht="15.5" x14ac:dyDescent="0.35">
      <c r="A41" s="53" t="s">
        <v>17</v>
      </c>
      <c r="B41" s="56">
        <f>IF(A38&gt;0,A38,B34*(1+MAX(-0.75,MIN(2,-S39/(MIN(T41,-1)*B34)))))</f>
        <v>0.23409470174996541</v>
      </c>
      <c r="C41" s="51" t="s">
        <v>13</v>
      </c>
      <c r="D41" s="5"/>
      <c r="E41" s="5">
        <f t="shared" ref="E41:N41" si="31">E40-$P40</f>
        <v>-6.0754105847662521</v>
      </c>
      <c r="F41" s="5">
        <f t="shared" si="31"/>
        <v>-4.3621577797370623</v>
      </c>
      <c r="G41" s="5">
        <f t="shared" si="31"/>
        <v>-2.407626355108456</v>
      </c>
      <c r="H41" s="5">
        <f t="shared" si="31"/>
        <v>-0.59397844653299359</v>
      </c>
      <c r="I41" s="5">
        <f t="shared" si="31"/>
        <v>0.88880290394137162</v>
      </c>
      <c r="J41" s="5">
        <f t="shared" si="31"/>
        <v>2.6510421603457957</v>
      </c>
      <c r="K41" s="5">
        <f t="shared" si="31"/>
        <v>2.9845376464351894</v>
      </c>
      <c r="L41" s="5">
        <f t="shared" si="31"/>
        <v>2.7569482844922906</v>
      </c>
      <c r="M41" s="5">
        <f t="shared" si="31"/>
        <v>2.347530679114012</v>
      </c>
      <c r="N41" s="5">
        <f t="shared" si="31"/>
        <v>1.8103114918161012</v>
      </c>
      <c r="O41" s="5"/>
      <c r="P41" s="8"/>
      <c r="Q41" s="8">
        <f>SUMPRODUCT(D$13:O$13*D41:O41)</f>
        <v>62.98984811296674</v>
      </c>
      <c r="R41" s="8">
        <f>SUMPRODUCT(D$11:O$11*D36:O36*D41:O41)</f>
        <v>-7.2576116767462455</v>
      </c>
      <c r="S41" s="58"/>
      <c r="T41" s="8">
        <f>-Q41+Q39*R39/P36 + R36*(P39+R41-2*R39^2/P36)</f>
        <v>-7.5755252370267883</v>
      </c>
      <c r="U41" s="8"/>
    </row>
    <row r="42" spans="1:21" hidden="1" x14ac:dyDescent="0.35">
      <c r="A42" s="54"/>
      <c r="B42" s="57"/>
      <c r="C42" s="5" t="s">
        <v>3</v>
      </c>
      <c r="D42" s="5"/>
      <c r="E42" s="5">
        <f t="shared" ref="E42:N42" si="32">EXP(-$B41*E$8)</f>
        <v>0.79128687609528381</v>
      </c>
      <c r="F42" s="5">
        <f t="shared" si="32"/>
        <v>0.62613492028063311</v>
      </c>
      <c r="G42" s="5">
        <f t="shared" si="32"/>
        <v>0.49545234508303176</v>
      </c>
      <c r="H42" s="5">
        <f t="shared" si="32"/>
        <v>0.39204493839483479</v>
      </c>
      <c r="I42" s="5">
        <f t="shared" si="32"/>
        <v>0.31022001459141685</v>
      </c>
      <c r="J42" s="5">
        <f t="shared" si="32"/>
        <v>0.19423958410565362</v>
      </c>
      <c r="K42" s="5">
        <f t="shared" si="32"/>
        <v>0.12162018650933677</v>
      </c>
      <c r="L42" s="5">
        <f t="shared" si="32"/>
        <v>9.6236457453098875E-2</v>
      </c>
      <c r="M42" s="5">
        <f t="shared" si="32"/>
        <v>7.6150645784539298E-2</v>
      </c>
      <c r="N42" s="5">
        <f t="shared" si="32"/>
        <v>6.0257006615486594E-2</v>
      </c>
      <c r="O42" s="5"/>
      <c r="P42" s="5">
        <f>AVERAGE(D42:O42)</f>
        <v>0.31636429749133149</v>
      </c>
      <c r="Q42" s="5" t="s">
        <v>2</v>
      </c>
      <c r="R42" s="5" t="s">
        <v>5</v>
      </c>
      <c r="S42" s="58"/>
      <c r="T42" s="8"/>
      <c r="U42" s="8"/>
    </row>
    <row r="43" spans="1:21" hidden="1" x14ac:dyDescent="0.35">
      <c r="A43" s="53"/>
      <c r="B43" s="58"/>
      <c r="C43" s="5" t="s">
        <v>4</v>
      </c>
      <c r="D43" s="5"/>
      <c r="E43" s="5">
        <f t="shared" ref="E43:N43" si="33">E42-$P42</f>
        <v>0.47492257860395232</v>
      </c>
      <c r="F43" s="5">
        <f t="shared" si="33"/>
        <v>0.30977062278930162</v>
      </c>
      <c r="G43" s="5">
        <f t="shared" si="33"/>
        <v>0.17908804759170027</v>
      </c>
      <c r="H43" s="5">
        <f t="shared" si="33"/>
        <v>7.5680640903503293E-2</v>
      </c>
      <c r="I43" s="5">
        <f t="shared" si="33"/>
        <v>-6.1442828999146437E-3</v>
      </c>
      <c r="J43" s="5">
        <f t="shared" si="33"/>
        <v>-0.12212471338567787</v>
      </c>
      <c r="K43" s="5">
        <f t="shared" si="33"/>
        <v>-0.19474411098199473</v>
      </c>
      <c r="L43" s="5">
        <f t="shared" si="33"/>
        <v>-0.2201278400382326</v>
      </c>
      <c r="M43" s="5">
        <f t="shared" si="33"/>
        <v>-0.24021365170679221</v>
      </c>
      <c r="N43" s="5">
        <f t="shared" si="33"/>
        <v>-0.25610729087584488</v>
      </c>
      <c r="O43" s="5"/>
      <c r="P43" s="8">
        <f>SUMPRODUCT(D$11:O$11*D43:O43*D43:O43)</f>
        <v>0.58393665806890138</v>
      </c>
      <c r="Q43" s="8">
        <f>SUMPRODUCT(D$13:O$13*D43:O43)</f>
        <v>-5.0927331982663731</v>
      </c>
      <c r="R43" s="8">
        <f>Q43/P43</f>
        <v>-8.7213794987768321</v>
      </c>
      <c r="S43" s="58">
        <f>P$10-R43*P42</f>
        <v>7.4161330982858331</v>
      </c>
      <c r="T43" s="8">
        <f>-LN(S43/-R43)/B41</f>
        <v>0.69253873772336638</v>
      </c>
      <c r="U43" s="8">
        <f>(P$13-R43*Q43)/2</f>
        <v>0.21757554594974238</v>
      </c>
    </row>
    <row r="44" spans="1:21" ht="15.5" x14ac:dyDescent="0.35">
      <c r="A44" s="53"/>
      <c r="B44" s="58"/>
      <c r="C44" s="5" t="s">
        <v>27</v>
      </c>
      <c r="D44" s="5"/>
      <c r="E44" s="5">
        <f t="shared" ref="E44:N44" si="34">$S43+$R43*E42</f>
        <v>0.51501995945726176</v>
      </c>
      <c r="F44" s="5">
        <f t="shared" si="34"/>
        <v>1.9553728410820534</v>
      </c>
      <c r="G44" s="5">
        <f t="shared" si="34"/>
        <v>3.0951051732577755</v>
      </c>
      <c r="H44" s="5">
        <f t="shared" si="34"/>
        <v>3.996960409969895</v>
      </c>
      <c r="I44" s="5">
        <f t="shared" si="34"/>
        <v>4.7105866229180009</v>
      </c>
      <c r="J44" s="5">
        <f t="shared" si="34"/>
        <v>5.7220959716158477</v>
      </c>
      <c r="K44" s="5">
        <f t="shared" si="34"/>
        <v>6.3554372970258886</v>
      </c>
      <c r="L44" s="5">
        <f t="shared" si="34"/>
        <v>6.5768184312194675</v>
      </c>
      <c r="M44" s="5">
        <f t="shared" si="34"/>
        <v>6.7519944173219359</v>
      </c>
      <c r="N44" s="5">
        <f t="shared" si="34"/>
        <v>6.8906088761318687</v>
      </c>
      <c r="O44" s="5"/>
      <c r="P44" s="8"/>
      <c r="Q44" s="8"/>
      <c r="R44" s="8"/>
      <c r="S44" s="56">
        <f>S43</f>
        <v>7.4161330982858331</v>
      </c>
      <c r="T44" s="4">
        <f>ROUND(T43,2)</f>
        <v>0.69</v>
      </c>
      <c r="U44" s="4">
        <f>ROUND(U43,2)</f>
        <v>0.22</v>
      </c>
    </row>
    <row r="45" spans="1:21" hidden="1" x14ac:dyDescent="0.35">
      <c r="A45" s="53"/>
      <c r="B45" s="58"/>
      <c r="C45" s="50" t="s">
        <v>11</v>
      </c>
      <c r="D45" s="5"/>
      <c r="E45" s="5">
        <f t="shared" ref="E45:N45" si="35">-E$8*E42</f>
        <v>-0.79128687609528381</v>
      </c>
      <c r="F45" s="5">
        <f t="shared" si="35"/>
        <v>-1.2522698405612662</v>
      </c>
      <c r="G45" s="5">
        <f t="shared" si="35"/>
        <v>-1.4863570352490953</v>
      </c>
      <c r="H45" s="5">
        <f t="shared" si="35"/>
        <v>-1.5681797535793391</v>
      </c>
      <c r="I45" s="5">
        <f t="shared" si="35"/>
        <v>-1.5511000729570843</v>
      </c>
      <c r="J45" s="5">
        <f t="shared" si="35"/>
        <v>-1.3596770887395753</v>
      </c>
      <c r="K45" s="5">
        <f t="shared" si="35"/>
        <v>-1.094581678584031</v>
      </c>
      <c r="L45" s="5">
        <f t="shared" si="35"/>
        <v>-0.96236457453098878</v>
      </c>
      <c r="M45" s="5">
        <f t="shared" si="35"/>
        <v>-0.83765710362993229</v>
      </c>
      <c r="N45" s="5">
        <f t="shared" si="35"/>
        <v>-0.72308407938583907</v>
      </c>
      <c r="O45" s="5"/>
      <c r="P45" s="8">
        <f>AVERAGE(D45:O45)</f>
        <v>-1.1626558103312434</v>
      </c>
      <c r="Q45" s="8" t="s">
        <v>9</v>
      </c>
      <c r="R45" s="8" t="s">
        <v>8</v>
      </c>
      <c r="S45" s="58"/>
      <c r="T45" s="8"/>
      <c r="U45" s="1"/>
    </row>
    <row r="46" spans="1:21" hidden="1" x14ac:dyDescent="0.35">
      <c r="A46" s="53"/>
      <c r="B46" s="58"/>
      <c r="C46" s="51" t="s">
        <v>7</v>
      </c>
      <c r="D46" s="5"/>
      <c r="E46" s="5">
        <f t="shared" ref="E46:N46" si="36">E45-$P45</f>
        <v>0.37136893423595962</v>
      </c>
      <c r="F46" s="5">
        <f t="shared" si="36"/>
        <v>-8.961403023002279E-2</v>
      </c>
      <c r="G46" s="5">
        <f t="shared" si="36"/>
        <v>-0.32370122491785192</v>
      </c>
      <c r="H46" s="5">
        <f t="shared" si="36"/>
        <v>-0.40552394324809571</v>
      </c>
      <c r="I46" s="5">
        <f t="shared" si="36"/>
        <v>-0.38844426262584086</v>
      </c>
      <c r="J46" s="5">
        <f t="shared" si="36"/>
        <v>-0.19702127840833183</v>
      </c>
      <c r="K46" s="5">
        <f t="shared" si="36"/>
        <v>6.8074131747212441E-2</v>
      </c>
      <c r="L46" s="5">
        <f t="shared" si="36"/>
        <v>0.20029123580025465</v>
      </c>
      <c r="M46" s="5">
        <f t="shared" si="36"/>
        <v>0.32499870670131115</v>
      </c>
      <c r="N46" s="5">
        <f t="shared" si="36"/>
        <v>0.43957173094540436</v>
      </c>
      <c r="O46" s="5"/>
      <c r="P46" s="8">
        <f>SUMPRODUCT(D$11:O$11*D46:O46*D46:O46)</f>
        <v>0.948482173158403</v>
      </c>
      <c r="Q46" s="8">
        <f>SUMPRODUCT(D$13:O$13*D46:O46)</f>
        <v>1.4093323708189922</v>
      </c>
      <c r="R46" s="8">
        <f>SUMPRODUCT(D$11:O$11*D43:O43*D46:O46)</f>
        <v>-0.16159512047568281</v>
      </c>
      <c r="S46" s="58">
        <f>R43*R46-Q46</f>
        <v>0</v>
      </c>
      <c r="T46" s="8"/>
      <c r="U46" s="8"/>
    </row>
    <row r="47" spans="1:21" hidden="1" x14ac:dyDescent="0.35">
      <c r="A47" s="53"/>
      <c r="B47" s="59" t="s">
        <v>10</v>
      </c>
      <c r="C47" s="50" t="s">
        <v>12</v>
      </c>
      <c r="D47" s="5"/>
      <c r="E47" s="5">
        <f t="shared" ref="E47:N47" si="37">-E$8*E45</f>
        <v>0.79128687609528381</v>
      </c>
      <c r="F47" s="5">
        <f t="shared" si="37"/>
        <v>2.5045396811225324</v>
      </c>
      <c r="G47" s="5">
        <f t="shared" si="37"/>
        <v>4.4590711057472863</v>
      </c>
      <c r="H47" s="5">
        <f t="shared" si="37"/>
        <v>6.2727190143173566</v>
      </c>
      <c r="I47" s="5">
        <f t="shared" si="37"/>
        <v>7.755500364785421</v>
      </c>
      <c r="J47" s="5">
        <f t="shared" si="37"/>
        <v>9.5177396211770269</v>
      </c>
      <c r="K47" s="5">
        <f t="shared" si="37"/>
        <v>9.8512351072562794</v>
      </c>
      <c r="L47" s="5">
        <f t="shared" si="37"/>
        <v>9.6236457453098883</v>
      </c>
      <c r="M47" s="5">
        <f t="shared" si="37"/>
        <v>9.2142281399292543</v>
      </c>
      <c r="N47" s="5">
        <f t="shared" si="37"/>
        <v>8.677008952630068</v>
      </c>
      <c r="O47" s="5"/>
      <c r="P47" s="8">
        <f>AVERAGE(D47:O47)</f>
        <v>6.8666974608370399</v>
      </c>
      <c r="Q47" s="8" t="s">
        <v>14</v>
      </c>
      <c r="R47" s="8" t="s">
        <v>15</v>
      </c>
      <c r="S47" s="49"/>
      <c r="T47" s="3" t="s">
        <v>16</v>
      </c>
      <c r="U47" s="8"/>
    </row>
    <row r="48" spans="1:21" ht="15.5" x14ac:dyDescent="0.35">
      <c r="A48" s="53" t="s">
        <v>17</v>
      </c>
      <c r="B48" s="56">
        <f>IF(A45&gt;0,A45,B41*(1+MAX(-0.75,MIN(2,-S46/(MIN(T48,-1)*B41)))))</f>
        <v>0.23409470174996541</v>
      </c>
      <c r="C48" s="51" t="s">
        <v>13</v>
      </c>
      <c r="D48" s="5"/>
      <c r="E48" s="5">
        <f t="shared" ref="E48:N48" si="38">E47-$P47</f>
        <v>-6.0754105847417561</v>
      </c>
      <c r="F48" s="5">
        <f t="shared" si="38"/>
        <v>-4.3621577797145079</v>
      </c>
      <c r="G48" s="5">
        <f t="shared" si="38"/>
        <v>-2.4076263550897536</v>
      </c>
      <c r="H48" s="5">
        <f t="shared" si="38"/>
        <v>-0.59397844651968335</v>
      </c>
      <c r="I48" s="5">
        <f t="shared" si="38"/>
        <v>0.88880290394838113</v>
      </c>
      <c r="J48" s="5">
        <f t="shared" si="38"/>
        <v>2.651042160339987</v>
      </c>
      <c r="K48" s="5">
        <f t="shared" si="38"/>
        <v>2.9845376464192395</v>
      </c>
      <c r="L48" s="5">
        <f t="shared" si="38"/>
        <v>2.7569482844728483</v>
      </c>
      <c r="M48" s="5">
        <f t="shared" si="38"/>
        <v>2.3475306790922144</v>
      </c>
      <c r="N48" s="5">
        <f t="shared" si="38"/>
        <v>1.8103114917930281</v>
      </c>
      <c r="O48" s="5"/>
      <c r="P48" s="8"/>
      <c r="Q48" s="8">
        <f>SUMPRODUCT(D$13:O$13*D48:O48)</f>
        <v>62.989848112599461</v>
      </c>
      <c r="R48" s="8">
        <f>SUMPRODUCT(D$11:O$11*D43:O43*D48:O48)</f>
        <v>-7.2576116767037933</v>
      </c>
      <c r="S48" s="58"/>
      <c r="T48" s="8">
        <f>-Q48+Q46*R46/P43 + R43*(P46+R48-2*R46^2/P43)</f>
        <v>-7.5755252370143751</v>
      </c>
      <c r="U48" s="8"/>
    </row>
    <row r="49" spans="1:21" hidden="1" x14ac:dyDescent="0.35">
      <c r="A49" s="54"/>
      <c r="B49" s="57"/>
      <c r="C49" s="5" t="s">
        <v>3</v>
      </c>
      <c r="D49" s="5"/>
      <c r="E49" s="5">
        <f t="shared" ref="E49:N49" si="39">EXP(-$B48*E$8)</f>
        <v>0.79128687609528381</v>
      </c>
      <c r="F49" s="5">
        <f t="shared" si="39"/>
        <v>0.62613492028063311</v>
      </c>
      <c r="G49" s="5">
        <f t="shared" si="39"/>
        <v>0.49545234508303176</v>
      </c>
      <c r="H49" s="5">
        <f t="shared" si="39"/>
        <v>0.39204493839483479</v>
      </c>
      <c r="I49" s="5">
        <f t="shared" si="39"/>
        <v>0.31022001459141685</v>
      </c>
      <c r="J49" s="5">
        <f t="shared" si="39"/>
        <v>0.19423958410565362</v>
      </c>
      <c r="K49" s="5">
        <f t="shared" si="39"/>
        <v>0.12162018650933677</v>
      </c>
      <c r="L49" s="5">
        <f t="shared" si="39"/>
        <v>9.6236457453098875E-2</v>
      </c>
      <c r="M49" s="5">
        <f t="shared" si="39"/>
        <v>7.6150645784539298E-2</v>
      </c>
      <c r="N49" s="5">
        <f t="shared" si="39"/>
        <v>6.0257006615486594E-2</v>
      </c>
      <c r="O49" s="5"/>
      <c r="P49" s="5">
        <f>AVERAGE(D49:O49)</f>
        <v>0.31636429749133149</v>
      </c>
      <c r="Q49" s="5" t="s">
        <v>2</v>
      </c>
      <c r="R49" s="5" t="s">
        <v>5</v>
      </c>
      <c r="S49" s="58"/>
      <c r="T49" s="8"/>
      <c r="U49" s="8"/>
    </row>
    <row r="50" spans="1:21" hidden="1" x14ac:dyDescent="0.35">
      <c r="A50" s="53"/>
      <c r="B50" s="58"/>
      <c r="C50" s="5" t="s">
        <v>4</v>
      </c>
      <c r="D50" s="5"/>
      <c r="E50" s="5">
        <f t="shared" ref="E50:N50" si="40">E49-$P49</f>
        <v>0.47492257860395232</v>
      </c>
      <c r="F50" s="5">
        <f t="shared" si="40"/>
        <v>0.30977062278930162</v>
      </c>
      <c r="G50" s="5">
        <f t="shared" si="40"/>
        <v>0.17908804759170027</v>
      </c>
      <c r="H50" s="5">
        <f t="shared" si="40"/>
        <v>7.5680640903503293E-2</v>
      </c>
      <c r="I50" s="5">
        <f t="shared" si="40"/>
        <v>-6.1442828999146437E-3</v>
      </c>
      <c r="J50" s="5">
        <f t="shared" si="40"/>
        <v>-0.12212471338567787</v>
      </c>
      <c r="K50" s="5">
        <f t="shared" si="40"/>
        <v>-0.19474411098199473</v>
      </c>
      <c r="L50" s="5">
        <f t="shared" si="40"/>
        <v>-0.2201278400382326</v>
      </c>
      <c r="M50" s="5">
        <f t="shared" si="40"/>
        <v>-0.24021365170679221</v>
      </c>
      <c r="N50" s="5">
        <f t="shared" si="40"/>
        <v>-0.25610729087584488</v>
      </c>
      <c r="O50" s="5"/>
      <c r="P50" s="8">
        <f>SUMPRODUCT(D$11:O$11*D50:O50*D50:O50)</f>
        <v>0.58393665806890138</v>
      </c>
      <c r="Q50" s="8">
        <f>SUMPRODUCT(D$13:O$13*D50:O50)</f>
        <v>-5.0927331982663731</v>
      </c>
      <c r="R50" s="8">
        <f>Q50/P50</f>
        <v>-8.7213794987768321</v>
      </c>
      <c r="S50" s="58">
        <f>P$10-R50*P49</f>
        <v>7.4161330982858331</v>
      </c>
      <c r="T50" s="8">
        <f>-LN(S50/-R50)/B48</f>
        <v>0.69253873772336638</v>
      </c>
      <c r="U50" s="8">
        <f>(P$13-R50*Q50)/2</f>
        <v>0.21757554594974238</v>
      </c>
    </row>
    <row r="51" spans="1:21" ht="15.5" x14ac:dyDescent="0.35">
      <c r="A51" s="53"/>
      <c r="B51" s="58"/>
      <c r="C51" s="5" t="s">
        <v>27</v>
      </c>
      <c r="D51" s="5"/>
      <c r="E51" s="5">
        <f t="shared" ref="E51:N51" si="41">$S50+$R50*E49</f>
        <v>0.51501995945726176</v>
      </c>
      <c r="F51" s="5">
        <f t="shared" si="41"/>
        <v>1.9553728410820534</v>
      </c>
      <c r="G51" s="5">
        <f t="shared" si="41"/>
        <v>3.0951051732577755</v>
      </c>
      <c r="H51" s="5">
        <f t="shared" si="41"/>
        <v>3.996960409969895</v>
      </c>
      <c r="I51" s="5">
        <f t="shared" si="41"/>
        <v>4.7105866229180009</v>
      </c>
      <c r="J51" s="5">
        <f t="shared" si="41"/>
        <v>5.7220959716158477</v>
      </c>
      <c r="K51" s="5">
        <f t="shared" si="41"/>
        <v>6.3554372970258886</v>
      </c>
      <c r="L51" s="5">
        <f t="shared" si="41"/>
        <v>6.5768184312194675</v>
      </c>
      <c r="M51" s="5">
        <f t="shared" si="41"/>
        <v>6.7519944173219359</v>
      </c>
      <c r="N51" s="5">
        <f t="shared" si="41"/>
        <v>6.8906088761318687</v>
      </c>
      <c r="O51" s="5"/>
      <c r="P51" s="8"/>
      <c r="Q51" s="8"/>
      <c r="R51" s="8"/>
      <c r="S51" s="56">
        <f>S50</f>
        <v>7.4161330982858331</v>
      </c>
      <c r="T51" s="4">
        <f>ROUND(T50,2)</f>
        <v>0.69</v>
      </c>
      <c r="U51" s="4">
        <f>ROUND(U50,2)</f>
        <v>0.22</v>
      </c>
    </row>
    <row r="52" spans="1:21" hidden="1" x14ac:dyDescent="0.35">
      <c r="A52" s="53"/>
      <c r="B52" s="58"/>
      <c r="C52" s="50" t="s">
        <v>11</v>
      </c>
      <c r="D52" s="5"/>
      <c r="E52" s="5">
        <f t="shared" ref="E52:N52" si="42">-E$8*E49</f>
        <v>-0.79128687609528381</v>
      </c>
      <c r="F52" s="5">
        <f t="shared" si="42"/>
        <v>-1.2522698405612662</v>
      </c>
      <c r="G52" s="5">
        <f t="shared" si="42"/>
        <v>-1.4863570352490953</v>
      </c>
      <c r="H52" s="5">
        <f t="shared" si="42"/>
        <v>-1.5681797535793391</v>
      </c>
      <c r="I52" s="5">
        <f t="shared" si="42"/>
        <v>-1.5511000729570843</v>
      </c>
      <c r="J52" s="5">
        <f t="shared" si="42"/>
        <v>-1.3596770887395753</v>
      </c>
      <c r="K52" s="5">
        <f t="shared" si="42"/>
        <v>-1.094581678584031</v>
      </c>
      <c r="L52" s="5">
        <f t="shared" si="42"/>
        <v>-0.96236457453098878</v>
      </c>
      <c r="M52" s="5">
        <f t="shared" si="42"/>
        <v>-0.83765710362993229</v>
      </c>
      <c r="N52" s="5">
        <f t="shared" si="42"/>
        <v>-0.72308407938583907</v>
      </c>
      <c r="O52" s="5"/>
      <c r="P52" s="8">
        <f>AVERAGE(D52:O52)</f>
        <v>-1.1626558103312434</v>
      </c>
      <c r="Q52" s="8" t="s">
        <v>9</v>
      </c>
      <c r="R52" s="8" t="s">
        <v>8</v>
      </c>
      <c r="S52" s="58"/>
      <c r="T52" s="8"/>
      <c r="U52" s="1"/>
    </row>
    <row r="53" spans="1:21" hidden="1" x14ac:dyDescent="0.35">
      <c r="A53" s="53"/>
      <c r="B53" s="58"/>
      <c r="C53" s="51" t="s">
        <v>7</v>
      </c>
      <c r="D53" s="5"/>
      <c r="E53" s="5">
        <f t="shared" ref="E53:N53" si="43">E52-$P52</f>
        <v>0.37136893423595962</v>
      </c>
      <c r="F53" s="5">
        <f t="shared" si="43"/>
        <v>-8.961403023002279E-2</v>
      </c>
      <c r="G53" s="5">
        <f t="shared" si="43"/>
        <v>-0.32370122491785192</v>
      </c>
      <c r="H53" s="5">
        <f t="shared" si="43"/>
        <v>-0.40552394324809571</v>
      </c>
      <c r="I53" s="5">
        <f t="shared" si="43"/>
        <v>-0.38844426262584086</v>
      </c>
      <c r="J53" s="5">
        <f t="shared" si="43"/>
        <v>-0.19702127840833183</v>
      </c>
      <c r="K53" s="5">
        <f t="shared" si="43"/>
        <v>6.8074131747212441E-2</v>
      </c>
      <c r="L53" s="5">
        <f t="shared" si="43"/>
        <v>0.20029123580025465</v>
      </c>
      <c r="M53" s="5">
        <f t="shared" si="43"/>
        <v>0.32499870670131115</v>
      </c>
      <c r="N53" s="5">
        <f t="shared" si="43"/>
        <v>0.43957173094540436</v>
      </c>
      <c r="O53" s="5"/>
      <c r="P53" s="8">
        <f>SUMPRODUCT(D$11:O$11*D53:O53*D53:O53)</f>
        <v>0.948482173158403</v>
      </c>
      <c r="Q53" s="8">
        <f>SUMPRODUCT(D$13:O$13*D53:O53)</f>
        <v>1.4093323708189922</v>
      </c>
      <c r="R53" s="8">
        <f>SUMPRODUCT(D$11:O$11*D50:O50*D53:O53)</f>
        <v>-0.16159512047568281</v>
      </c>
      <c r="S53" s="58">
        <f>R50*R53-Q53</f>
        <v>0</v>
      </c>
      <c r="T53" s="8"/>
      <c r="U53" s="8"/>
    </row>
    <row r="54" spans="1:21" hidden="1" x14ac:dyDescent="0.35">
      <c r="A54" s="53"/>
      <c r="B54" s="59" t="s">
        <v>10</v>
      </c>
      <c r="C54" s="50" t="s">
        <v>12</v>
      </c>
      <c r="D54" s="5"/>
      <c r="E54" s="5">
        <f t="shared" ref="E54:N54" si="44">-E$8*E52</f>
        <v>0.79128687609528381</v>
      </c>
      <c r="F54" s="5">
        <f t="shared" si="44"/>
        <v>2.5045396811225324</v>
      </c>
      <c r="G54" s="5">
        <f t="shared" si="44"/>
        <v>4.4590711057472863</v>
      </c>
      <c r="H54" s="5">
        <f t="shared" si="44"/>
        <v>6.2727190143173566</v>
      </c>
      <c r="I54" s="5">
        <f t="shared" si="44"/>
        <v>7.755500364785421</v>
      </c>
      <c r="J54" s="5">
        <f t="shared" si="44"/>
        <v>9.5177396211770269</v>
      </c>
      <c r="K54" s="5">
        <f t="shared" si="44"/>
        <v>9.8512351072562794</v>
      </c>
      <c r="L54" s="5">
        <f t="shared" si="44"/>
        <v>9.6236457453098883</v>
      </c>
      <c r="M54" s="5">
        <f t="shared" si="44"/>
        <v>9.2142281399292543</v>
      </c>
      <c r="N54" s="5">
        <f t="shared" si="44"/>
        <v>8.677008952630068</v>
      </c>
      <c r="O54" s="5"/>
      <c r="P54" s="8">
        <f>AVERAGE(D54:O54)</f>
        <v>6.8666974608370399</v>
      </c>
      <c r="Q54" s="8" t="s">
        <v>14</v>
      </c>
      <c r="R54" s="8" t="s">
        <v>15</v>
      </c>
      <c r="S54" s="49"/>
      <c r="T54" s="3" t="s">
        <v>16</v>
      </c>
      <c r="U54" s="8"/>
    </row>
    <row r="55" spans="1:21" ht="15.5" x14ac:dyDescent="0.35">
      <c r="A55" s="53" t="s">
        <v>17</v>
      </c>
      <c r="B55" s="56">
        <f>IF(A52&gt;0,A52,B48*(1+MAX(-0.75,MIN(2,-S53/(MIN(T55,-1)*B48)))))</f>
        <v>0.23409470174996541</v>
      </c>
      <c r="C55" s="51" t="s">
        <v>13</v>
      </c>
      <c r="D55" s="5"/>
      <c r="E55" s="5">
        <f t="shared" ref="E55:N55" si="45">E54-$P54</f>
        <v>-6.0754105847417561</v>
      </c>
      <c r="F55" s="5">
        <f t="shared" si="45"/>
        <v>-4.3621577797145079</v>
      </c>
      <c r="G55" s="5">
        <f t="shared" si="45"/>
        <v>-2.4076263550897536</v>
      </c>
      <c r="H55" s="5">
        <f t="shared" si="45"/>
        <v>-0.59397844651968335</v>
      </c>
      <c r="I55" s="5">
        <f t="shared" si="45"/>
        <v>0.88880290394838113</v>
      </c>
      <c r="J55" s="5">
        <f t="shared" si="45"/>
        <v>2.651042160339987</v>
      </c>
      <c r="K55" s="5">
        <f t="shared" si="45"/>
        <v>2.9845376464192395</v>
      </c>
      <c r="L55" s="5">
        <f t="shared" si="45"/>
        <v>2.7569482844728483</v>
      </c>
      <c r="M55" s="5">
        <f t="shared" si="45"/>
        <v>2.3475306790922144</v>
      </c>
      <c r="N55" s="5">
        <f t="shared" si="45"/>
        <v>1.8103114917930281</v>
      </c>
      <c r="O55" s="5"/>
      <c r="P55" s="8"/>
      <c r="Q55" s="8">
        <f>SUMPRODUCT(D$13:O$13*D55:O55)</f>
        <v>62.989848112599461</v>
      </c>
      <c r="R55" s="8">
        <f>SUMPRODUCT(D$11:O$11*D50:O50*D55:O55)</f>
        <v>-7.2576116767037933</v>
      </c>
      <c r="S55" s="58"/>
      <c r="T55" s="8">
        <f>-Q55+Q53*R53/P50 + R50*(P53+R55-2*R53^2/P50)</f>
        <v>-7.5755252370143751</v>
      </c>
      <c r="U55" s="8"/>
    </row>
    <row r="56" spans="1:21" hidden="1" x14ac:dyDescent="0.35">
      <c r="A56" s="54"/>
      <c r="B56" s="57"/>
      <c r="C56" s="5" t="s">
        <v>3</v>
      </c>
      <c r="D56" s="5"/>
      <c r="E56" s="5">
        <f t="shared" ref="E56:N56" si="46">EXP(-$B55*E$8)</f>
        <v>0.79128687609528381</v>
      </c>
      <c r="F56" s="5">
        <f t="shared" si="46"/>
        <v>0.62613492028063311</v>
      </c>
      <c r="G56" s="5">
        <f t="shared" si="46"/>
        <v>0.49545234508303176</v>
      </c>
      <c r="H56" s="5">
        <f t="shared" si="46"/>
        <v>0.39204493839483479</v>
      </c>
      <c r="I56" s="5">
        <f t="shared" si="46"/>
        <v>0.31022001459141685</v>
      </c>
      <c r="J56" s="5">
        <f t="shared" si="46"/>
        <v>0.19423958410565362</v>
      </c>
      <c r="K56" s="5">
        <f t="shared" si="46"/>
        <v>0.12162018650933677</v>
      </c>
      <c r="L56" s="5">
        <f t="shared" si="46"/>
        <v>9.6236457453098875E-2</v>
      </c>
      <c r="M56" s="5">
        <f t="shared" si="46"/>
        <v>7.6150645784539298E-2</v>
      </c>
      <c r="N56" s="5">
        <f t="shared" si="46"/>
        <v>6.0257006615486594E-2</v>
      </c>
      <c r="O56" s="5"/>
      <c r="P56" s="5">
        <f>AVERAGE(D56:O56)</f>
        <v>0.31636429749133149</v>
      </c>
      <c r="Q56" s="5" t="s">
        <v>2</v>
      </c>
      <c r="R56" s="5" t="s">
        <v>5</v>
      </c>
      <c r="S56" s="58"/>
      <c r="T56" s="8"/>
      <c r="U56" s="8"/>
    </row>
    <row r="57" spans="1:21" hidden="1" x14ac:dyDescent="0.35">
      <c r="A57" s="53"/>
      <c r="B57" s="58"/>
      <c r="C57" s="5" t="s">
        <v>4</v>
      </c>
      <c r="D57" s="5"/>
      <c r="E57" s="5">
        <f t="shared" ref="E57:N57" si="47">E56-$P56</f>
        <v>0.47492257860395232</v>
      </c>
      <c r="F57" s="5">
        <f t="shared" si="47"/>
        <v>0.30977062278930162</v>
      </c>
      <c r="G57" s="5">
        <f t="shared" si="47"/>
        <v>0.17908804759170027</v>
      </c>
      <c r="H57" s="5">
        <f t="shared" si="47"/>
        <v>7.5680640903503293E-2</v>
      </c>
      <c r="I57" s="5">
        <f t="shared" si="47"/>
        <v>-6.1442828999146437E-3</v>
      </c>
      <c r="J57" s="5">
        <f t="shared" si="47"/>
        <v>-0.12212471338567787</v>
      </c>
      <c r="K57" s="5">
        <f t="shared" si="47"/>
        <v>-0.19474411098199473</v>
      </c>
      <c r="L57" s="5">
        <f t="shared" si="47"/>
        <v>-0.2201278400382326</v>
      </c>
      <c r="M57" s="5">
        <f t="shared" si="47"/>
        <v>-0.24021365170679221</v>
      </c>
      <c r="N57" s="5">
        <f t="shared" si="47"/>
        <v>-0.25610729087584488</v>
      </c>
      <c r="O57" s="5"/>
      <c r="P57" s="8">
        <f>SUMPRODUCT(D$11:O$11*D57:O57*D57:O57)</f>
        <v>0.58393665806890138</v>
      </c>
      <c r="Q57" s="8">
        <f>SUMPRODUCT(D$13:O$13*D57:O57)</f>
        <v>-5.0927331982663731</v>
      </c>
      <c r="R57" s="8">
        <f>Q57/P57</f>
        <v>-8.7213794987768321</v>
      </c>
      <c r="S57" s="58">
        <f>P$10-R57*P56</f>
        <v>7.4161330982858331</v>
      </c>
      <c r="T57" s="8">
        <f>-LN(S57/-R57)/B55</f>
        <v>0.69253873772336638</v>
      </c>
      <c r="U57" s="8">
        <f>(P$13-R57*Q57)/2</f>
        <v>0.21757554594974238</v>
      </c>
    </row>
    <row r="58" spans="1:21" ht="15.5" x14ac:dyDescent="0.35">
      <c r="A58" s="53"/>
      <c r="B58" s="58"/>
      <c r="C58" s="5" t="s">
        <v>27</v>
      </c>
      <c r="D58" s="5"/>
      <c r="E58" s="5">
        <f t="shared" ref="E58:N58" si="48">$S57+$R57*E56</f>
        <v>0.51501995945726176</v>
      </c>
      <c r="F58" s="5">
        <f t="shared" si="48"/>
        <v>1.9553728410820534</v>
      </c>
      <c r="G58" s="5">
        <f t="shared" si="48"/>
        <v>3.0951051732577755</v>
      </c>
      <c r="H58" s="5">
        <f t="shared" si="48"/>
        <v>3.996960409969895</v>
      </c>
      <c r="I58" s="5">
        <f t="shared" si="48"/>
        <v>4.7105866229180009</v>
      </c>
      <c r="J58" s="5">
        <f t="shared" si="48"/>
        <v>5.7220959716158477</v>
      </c>
      <c r="K58" s="5">
        <f t="shared" si="48"/>
        <v>6.3554372970258886</v>
      </c>
      <c r="L58" s="5">
        <f t="shared" si="48"/>
        <v>6.5768184312194675</v>
      </c>
      <c r="M58" s="5">
        <f t="shared" si="48"/>
        <v>6.7519944173219359</v>
      </c>
      <c r="N58" s="5">
        <f t="shared" si="48"/>
        <v>6.8906088761318687</v>
      </c>
      <c r="O58" s="5"/>
      <c r="P58" s="8"/>
      <c r="Q58" s="8"/>
      <c r="R58" s="8"/>
      <c r="S58" s="56">
        <f>S57</f>
        <v>7.4161330982858331</v>
      </c>
      <c r="T58" s="4">
        <f>ROUND(T57,2)</f>
        <v>0.69</v>
      </c>
      <c r="U58" s="4">
        <f>ROUND(U57,2)</f>
        <v>0.22</v>
      </c>
    </row>
    <row r="59" spans="1:21" hidden="1" x14ac:dyDescent="0.35">
      <c r="A59" s="53"/>
      <c r="B59" s="58"/>
      <c r="C59" s="50" t="s">
        <v>11</v>
      </c>
      <c r="D59" s="5"/>
      <c r="E59" s="5">
        <f t="shared" ref="E59:N59" si="49">-E$8*E56</f>
        <v>-0.79128687609528381</v>
      </c>
      <c r="F59" s="5">
        <f t="shared" si="49"/>
        <v>-1.2522698405612662</v>
      </c>
      <c r="G59" s="5">
        <f t="shared" si="49"/>
        <v>-1.4863570352490953</v>
      </c>
      <c r="H59" s="5">
        <f t="shared" si="49"/>
        <v>-1.5681797535793391</v>
      </c>
      <c r="I59" s="5">
        <f t="shared" si="49"/>
        <v>-1.5511000729570843</v>
      </c>
      <c r="J59" s="5">
        <f t="shared" si="49"/>
        <v>-1.3596770887395753</v>
      </c>
      <c r="K59" s="5">
        <f t="shared" si="49"/>
        <v>-1.094581678584031</v>
      </c>
      <c r="L59" s="5">
        <f t="shared" si="49"/>
        <v>-0.96236457453098878</v>
      </c>
      <c r="M59" s="5">
        <f t="shared" si="49"/>
        <v>-0.83765710362993229</v>
      </c>
      <c r="N59" s="5">
        <f t="shared" si="49"/>
        <v>-0.72308407938583907</v>
      </c>
      <c r="O59" s="5"/>
      <c r="P59" s="8">
        <f>AVERAGE(D59:O59)</f>
        <v>-1.1626558103312434</v>
      </c>
      <c r="Q59" s="8" t="s">
        <v>9</v>
      </c>
      <c r="R59" s="8" t="s">
        <v>8</v>
      </c>
      <c r="S59" s="8"/>
      <c r="T59" s="8"/>
      <c r="U59" s="1"/>
    </row>
    <row r="60" spans="1:21" hidden="1" x14ac:dyDescent="0.35">
      <c r="A60" s="53"/>
      <c r="B60" s="58"/>
      <c r="C60" s="51" t="s">
        <v>7</v>
      </c>
      <c r="D60" s="5"/>
      <c r="E60" s="5">
        <f t="shared" ref="E60:N60" si="50">E59-$P59</f>
        <v>0.37136893423595962</v>
      </c>
      <c r="F60" s="5">
        <f t="shared" si="50"/>
        <v>-8.961403023002279E-2</v>
      </c>
      <c r="G60" s="5">
        <f t="shared" si="50"/>
        <v>-0.32370122491785192</v>
      </c>
      <c r="H60" s="5">
        <f t="shared" si="50"/>
        <v>-0.40552394324809571</v>
      </c>
      <c r="I60" s="5">
        <f t="shared" si="50"/>
        <v>-0.38844426262584086</v>
      </c>
      <c r="J60" s="5">
        <f t="shared" si="50"/>
        <v>-0.19702127840833183</v>
      </c>
      <c r="K60" s="5">
        <f t="shared" si="50"/>
        <v>6.8074131747212441E-2</v>
      </c>
      <c r="L60" s="5">
        <f t="shared" si="50"/>
        <v>0.20029123580025465</v>
      </c>
      <c r="M60" s="5">
        <f t="shared" si="50"/>
        <v>0.32499870670131115</v>
      </c>
      <c r="N60" s="5">
        <f t="shared" si="50"/>
        <v>0.43957173094540436</v>
      </c>
      <c r="O60" s="5"/>
      <c r="P60" s="8">
        <f>SUMPRODUCT(D$11:O$11*D60:O60*D60:O60)</f>
        <v>0.948482173158403</v>
      </c>
      <c r="Q60" s="8">
        <f>SUMPRODUCT(D$13:O$13*D60:O60)</f>
        <v>1.4093323708189922</v>
      </c>
      <c r="R60" s="8">
        <f>SUMPRODUCT(D$11:O$11*D57:O57*D60:O60)</f>
        <v>-0.16159512047568281</v>
      </c>
      <c r="S60" s="8">
        <f>R57*R60-Q60</f>
        <v>0</v>
      </c>
      <c r="T60" s="8"/>
      <c r="U60" s="8"/>
    </row>
    <row r="61" spans="1:21" hidden="1" x14ac:dyDescent="0.35">
      <c r="A61" s="53"/>
      <c r="B61" s="59" t="s">
        <v>10</v>
      </c>
      <c r="C61" s="50" t="s">
        <v>12</v>
      </c>
      <c r="D61" s="5"/>
      <c r="E61" s="5">
        <f t="shared" ref="E61:N61" si="51">-E$8*E59</f>
        <v>0.79128687609528381</v>
      </c>
      <c r="F61" s="5">
        <f t="shared" si="51"/>
        <v>2.5045396811225324</v>
      </c>
      <c r="G61" s="5">
        <f t="shared" si="51"/>
        <v>4.4590711057472863</v>
      </c>
      <c r="H61" s="5">
        <f t="shared" si="51"/>
        <v>6.2727190143173566</v>
      </c>
      <c r="I61" s="5">
        <f t="shared" si="51"/>
        <v>7.755500364785421</v>
      </c>
      <c r="J61" s="5">
        <f t="shared" si="51"/>
        <v>9.5177396211770269</v>
      </c>
      <c r="K61" s="5">
        <f t="shared" si="51"/>
        <v>9.8512351072562794</v>
      </c>
      <c r="L61" s="5">
        <f t="shared" si="51"/>
        <v>9.6236457453098883</v>
      </c>
      <c r="M61" s="5">
        <f t="shared" si="51"/>
        <v>9.2142281399292543</v>
      </c>
      <c r="N61" s="5">
        <f t="shared" si="51"/>
        <v>8.677008952630068</v>
      </c>
      <c r="O61" s="5"/>
      <c r="P61" s="8">
        <f>AVERAGE(D61:O61)</f>
        <v>6.8666974608370399</v>
      </c>
      <c r="Q61" s="8" t="s">
        <v>14</v>
      </c>
      <c r="R61" s="8" t="s">
        <v>15</v>
      </c>
      <c r="S61" s="2"/>
      <c r="T61" s="3" t="s">
        <v>16</v>
      </c>
      <c r="U61" s="8"/>
    </row>
    <row r="62" spans="1:21" ht="15.5" x14ac:dyDescent="0.35">
      <c r="A62" s="53" t="s">
        <v>17</v>
      </c>
      <c r="B62" s="56">
        <f>IF(A59&gt;0,A59,B55*(1+MAX(-0.75,MIN(2,-S60/(MIN(T62,-1)*B55)))))</f>
        <v>0.23409470174996541</v>
      </c>
      <c r="C62" s="51" t="s">
        <v>13</v>
      </c>
      <c r="D62" s="5"/>
      <c r="E62" s="5">
        <f t="shared" ref="E62:N62" si="52">E61-$P61</f>
        <v>-6.0754105847417561</v>
      </c>
      <c r="F62" s="5">
        <f t="shared" si="52"/>
        <v>-4.3621577797145079</v>
      </c>
      <c r="G62" s="5">
        <f t="shared" si="52"/>
        <v>-2.4076263550897536</v>
      </c>
      <c r="H62" s="5">
        <f t="shared" si="52"/>
        <v>-0.59397844651968335</v>
      </c>
      <c r="I62" s="5">
        <f t="shared" si="52"/>
        <v>0.88880290394838113</v>
      </c>
      <c r="J62" s="5">
        <f t="shared" si="52"/>
        <v>2.651042160339987</v>
      </c>
      <c r="K62" s="5">
        <f t="shared" si="52"/>
        <v>2.9845376464192395</v>
      </c>
      <c r="L62" s="5">
        <f t="shared" si="52"/>
        <v>2.7569482844728483</v>
      </c>
      <c r="M62" s="5">
        <f t="shared" si="52"/>
        <v>2.3475306790922144</v>
      </c>
      <c r="N62" s="5">
        <f t="shared" si="52"/>
        <v>1.8103114917930281</v>
      </c>
      <c r="O62" s="5"/>
      <c r="P62" s="8"/>
      <c r="Q62" s="8">
        <f>SUMPRODUCT(D$13:O$13*D62:O62)</f>
        <v>62.989848112599461</v>
      </c>
      <c r="R62" s="8">
        <f>SUMPRODUCT(D$11:O$11*D57:O57*D62:O62)</f>
        <v>-7.2576116767037933</v>
      </c>
      <c r="S62" s="8"/>
      <c r="T62" s="8">
        <f>-Q62+Q60*R60/P57 + R57*(P60+R62-2*R60^2/P57)</f>
        <v>-7.5755252370143751</v>
      </c>
      <c r="U62" s="8"/>
    </row>
    <row r="64" spans="1:21" x14ac:dyDescent="0.35">
      <c r="F64" s="8"/>
      <c r="G64" s="8"/>
      <c r="H64" s="8"/>
      <c r="I64" s="8"/>
      <c r="J64" s="8"/>
      <c r="K64" s="8"/>
      <c r="L64" s="8"/>
      <c r="M64" s="8"/>
    </row>
    <row r="67" spans="6:13" x14ac:dyDescent="0.35">
      <c r="F67" s="8"/>
      <c r="G67" s="8"/>
      <c r="H67" s="8"/>
      <c r="I67" s="8"/>
      <c r="J67" s="8"/>
      <c r="K67" s="8"/>
      <c r="L67" s="8"/>
      <c r="M67" s="8"/>
    </row>
  </sheetData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AUC</vt:lpstr>
      <vt:lpstr>all subj-exp up to known P</vt:lpstr>
      <vt:lpstr>all subj-exp dn to known P</vt:lpstr>
      <vt:lpstr>exp up to known P</vt:lpstr>
      <vt:lpstr>exp dn to known P</vt:lpstr>
      <vt:lpstr>exp up to unknown P</vt:lpstr>
      <vt:lpstr>exp dn to uknown P</vt:lpstr>
    </vt:vector>
  </TitlesOfParts>
  <Company>Columbia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Sekhar Ramakrishnan</dc:creator>
  <cp:lastModifiedBy>Sekhar Ramakrishnan</cp:lastModifiedBy>
  <dcterms:created xsi:type="dcterms:W3CDTF">2016-08-08T05:40:29Z</dcterms:created>
  <dcterms:modified xsi:type="dcterms:W3CDTF">2021-02-08T05:43:22Z</dcterms:modified>
</cp:coreProperties>
</file>